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D8EC34E1-AE4F-425F-AA5F-3B2C9C85054B}" xr6:coauthVersionLast="47" xr6:coauthVersionMax="47" xr10:uidLastSave="{00000000-0000-0000-0000-000000000000}"/>
  <bookViews>
    <workbookView xWindow="28680" yWindow="225" windowWidth="25440" windowHeight="15390" activeTab="1" xr2:uid="{00000000-000D-0000-FFFF-FFFF00000000}"/>
  </bookViews>
  <sheets>
    <sheet name="Naslovna" sheetId="6" r:id="rId1"/>
    <sheet name="SAŽETAK" sheetId="17" r:id="rId2"/>
    <sheet name="RAČUN PRIHODA I RASHODA" sheetId="19" r:id="rId3"/>
    <sheet name="IZVORI FINANCIRANJA" sheetId="11" r:id="rId4"/>
    <sheet name="FUNKCIJSKA KLASIFIKACIJA" sheetId="14" r:id="rId5"/>
    <sheet name="Sheet1" sheetId="7" state="hidden" r:id="rId6"/>
    <sheet name="Račun financiranja" sheetId="15" r:id="rId7"/>
    <sheet name="Sheet3" sheetId="22" r:id="rId8"/>
    <sheet name="Račun fin prema izvorima f" sheetId="20" r:id="rId9"/>
    <sheet name="Sheet2" sheetId="21" r:id="rId10"/>
    <sheet name="II. POSEBNI DIO - PROGRAMI" sheetId="16" r:id="rId11"/>
  </sheets>
  <definedNames>
    <definedName name="_xlnm._FilterDatabase" localSheetId="10" hidden="1">'II. POSEBNI DIO - PROGRAMI'!$A$4:$F$95</definedName>
    <definedName name="_xlnm._FilterDatabase" localSheetId="2" hidden="1">'RAČUN PRIHODA I RASHODA'!$D$4:$F$103</definedName>
    <definedName name="_xlnm.Print_Area" localSheetId="10">'II. POSEBNI DIO - PROGRAMI'!$A$1:$F$99</definedName>
    <definedName name="_xlnm.Print_Area" localSheetId="3">'IZVORI FINANCIRANJA'!$A$1:$I$42</definedName>
    <definedName name="_xlnm.Print_Area" localSheetId="0">Naslovna!$A$1:$I$30</definedName>
    <definedName name="_xlnm.Print_Area" localSheetId="1">SAŽETAK!$B$1:$K$27</definedName>
    <definedName name="_xlnm.Print_Titles" localSheetId="10">'II. POSEBNI DIO - PROGRAMI'!$3:$4</definedName>
    <definedName name="_xlnm.Print_Titles" localSheetId="3">'IZVORI FINANCIRANJA'!$1:$3</definedName>
    <definedName name="_xlnm.Print_Titles" localSheetId="2">'RAČUN PRIHODA I RASHODA'!$4:$4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6" l="1"/>
  <c r="E100" i="16"/>
  <c r="D100" i="16"/>
  <c r="F115" i="16"/>
  <c r="F116" i="16"/>
  <c r="F117" i="16"/>
  <c r="F118" i="16"/>
  <c r="F119" i="16"/>
  <c r="F120" i="16"/>
  <c r="F121" i="16"/>
  <c r="F122" i="16"/>
  <c r="E115" i="16"/>
  <c r="D115" i="16"/>
  <c r="E108" i="16"/>
  <c r="D108" i="16"/>
  <c r="F109" i="16"/>
  <c r="F110" i="16"/>
  <c r="F111" i="16"/>
  <c r="F112" i="16"/>
  <c r="F113" i="16"/>
  <c r="F114" i="16"/>
  <c r="F102" i="16"/>
  <c r="F103" i="16"/>
  <c r="F104" i="16"/>
  <c r="F105" i="16"/>
  <c r="F106" i="16"/>
  <c r="F107" i="16"/>
  <c r="E101" i="16"/>
  <c r="D101" i="16"/>
  <c r="F101" i="16" s="1"/>
  <c r="E89" i="16"/>
  <c r="D89" i="16"/>
  <c r="F93" i="16"/>
  <c r="F90" i="16"/>
  <c r="F91" i="16"/>
  <c r="F85" i="16"/>
  <c r="F83" i="16"/>
  <c r="F81" i="16"/>
  <c r="F80" i="16"/>
  <c r="F70" i="16"/>
  <c r="F62" i="16"/>
  <c r="E39" i="16"/>
  <c r="D39" i="16"/>
  <c r="F57" i="16"/>
  <c r="F55" i="16"/>
  <c r="F49" i="16"/>
  <c r="F50" i="16"/>
  <c r="F51" i="16"/>
  <c r="F52" i="16"/>
  <c r="F44" i="16"/>
  <c r="F45" i="16"/>
  <c r="F46" i="16"/>
  <c r="F47" i="16"/>
  <c r="F40" i="16"/>
  <c r="F41" i="16"/>
  <c r="F42" i="16"/>
  <c r="F35" i="16"/>
  <c r="F25" i="16"/>
  <c r="E18" i="11"/>
  <c r="F38" i="11"/>
  <c r="E38" i="11"/>
  <c r="D38" i="11"/>
  <c r="D18" i="11"/>
  <c r="F42" i="11"/>
  <c r="E42" i="11"/>
  <c r="D42" i="11"/>
  <c r="F100" i="16" l="1"/>
  <c r="F108" i="16"/>
  <c r="F33" i="11" l="1"/>
  <c r="E33" i="11"/>
  <c r="D33" i="11"/>
  <c r="F7" i="11"/>
  <c r="D7" i="11"/>
  <c r="F7" i="19"/>
  <c r="E7" i="19"/>
  <c r="D7" i="19"/>
  <c r="F35" i="19"/>
  <c r="D35" i="19"/>
  <c r="F16" i="19"/>
  <c r="E16" i="19"/>
  <c r="D16" i="19"/>
  <c r="H19" i="19"/>
  <c r="H20" i="19"/>
  <c r="G19" i="19"/>
  <c r="G20" i="19"/>
  <c r="F19" i="19"/>
  <c r="E19" i="19"/>
  <c r="D19" i="19"/>
  <c r="H15" i="19"/>
  <c r="G9" i="19"/>
  <c r="G10" i="19"/>
  <c r="G12" i="19"/>
  <c r="G13" i="19"/>
  <c r="G14" i="19"/>
  <c r="G15" i="19"/>
  <c r="F14" i="19"/>
  <c r="E14" i="19"/>
  <c r="F8" i="19"/>
  <c r="E8" i="19"/>
  <c r="D8" i="19"/>
  <c r="H9" i="19"/>
  <c r="H10" i="19"/>
  <c r="G7" i="19" l="1"/>
  <c r="H14" i="19"/>
  <c r="G8" i="19"/>
  <c r="H8" i="19"/>
  <c r="F94" i="16"/>
  <c r="E96" i="16"/>
  <c r="D96" i="16"/>
  <c r="F98" i="16"/>
  <c r="F97" i="16"/>
  <c r="F82" i="16"/>
  <c r="D60" i="16"/>
  <c r="F63" i="16"/>
  <c r="F59" i="16"/>
  <c r="F56" i="16"/>
  <c r="D7" i="16"/>
  <c r="F37" i="16"/>
  <c r="F36" i="16"/>
  <c r="F29" i="16"/>
  <c r="E7" i="16"/>
  <c r="F14" i="16"/>
  <c r="E19" i="11"/>
  <c r="E26" i="11"/>
  <c r="D26" i="11"/>
  <c r="D19" i="11"/>
  <c r="D13" i="11"/>
  <c r="D9" i="11"/>
  <c r="D5" i="11"/>
  <c r="F102" i="19"/>
  <c r="D102" i="19"/>
  <c r="E102" i="19"/>
  <c r="H104" i="19"/>
  <c r="G104" i="19"/>
  <c r="D95" i="19"/>
  <c r="D94" i="19" s="1"/>
  <c r="D93" i="19" s="1"/>
  <c r="D91" i="19"/>
  <c r="D88" i="19"/>
  <c r="D87" i="19" s="1"/>
  <c r="D84" i="19"/>
  <c r="D83" i="19" s="1"/>
  <c r="D76" i="19"/>
  <c r="D74" i="19"/>
  <c r="D64" i="19"/>
  <c r="D57" i="19"/>
  <c r="D52" i="19"/>
  <c r="D48" i="19"/>
  <c r="D46" i="19"/>
  <c r="D44" i="19"/>
  <c r="D40" i="19"/>
  <c r="D39" i="19" s="1"/>
  <c r="D38" i="19" s="1"/>
  <c r="D32" i="19"/>
  <c r="D31" i="19" s="1"/>
  <c r="D28" i="19"/>
  <c r="D25" i="19"/>
  <c r="D24" i="19" s="1"/>
  <c r="D22" i="19"/>
  <c r="D21" i="19" s="1"/>
  <c r="D17" i="19"/>
  <c r="D11" i="19"/>
  <c r="G15" i="17"/>
  <c r="G12" i="17"/>
  <c r="H103" i="19"/>
  <c r="H101" i="19"/>
  <c r="H100" i="19"/>
  <c r="H99" i="19"/>
  <c r="H98" i="19"/>
  <c r="H97" i="19"/>
  <c r="H96" i="19"/>
  <c r="H92" i="19"/>
  <c r="H90" i="19"/>
  <c r="H89" i="19"/>
  <c r="H86" i="19"/>
  <c r="H85" i="19"/>
  <c r="H82" i="19"/>
  <c r="H81" i="19"/>
  <c r="H80" i="19"/>
  <c r="H79" i="19"/>
  <c r="H78" i="19"/>
  <c r="H77" i="19"/>
  <c r="H75" i="19"/>
  <c r="H73" i="19"/>
  <c r="H72" i="19"/>
  <c r="H71" i="19"/>
  <c r="H70" i="19"/>
  <c r="H69" i="19"/>
  <c r="H68" i="19"/>
  <c r="H67" i="19"/>
  <c r="H66" i="19"/>
  <c r="H65" i="19"/>
  <c r="H63" i="19"/>
  <c r="H62" i="19"/>
  <c r="H61" i="19"/>
  <c r="H60" i="19"/>
  <c r="H59" i="19"/>
  <c r="H58" i="19"/>
  <c r="H56" i="19"/>
  <c r="H55" i="19"/>
  <c r="H54" i="19"/>
  <c r="H53" i="19"/>
  <c r="H50" i="19"/>
  <c r="H49" i="19"/>
  <c r="H47" i="19"/>
  <c r="H45" i="19"/>
  <c r="H41" i="19"/>
  <c r="H37" i="19"/>
  <c r="H36" i="19"/>
  <c r="H34" i="19"/>
  <c r="H33" i="19"/>
  <c r="H30" i="19"/>
  <c r="H29" i="19"/>
  <c r="H27" i="19"/>
  <c r="H26" i="19"/>
  <c r="H23" i="19"/>
  <c r="H18" i="19"/>
  <c r="H13" i="19"/>
  <c r="H12" i="19"/>
  <c r="F26" i="11"/>
  <c r="F19" i="11"/>
  <c r="F18" i="11" s="1"/>
  <c r="I41" i="11"/>
  <c r="H41" i="11"/>
  <c r="G41" i="11"/>
  <c r="I40" i="11"/>
  <c r="H40" i="11"/>
  <c r="G40" i="11"/>
  <c r="D4" i="11" l="1"/>
  <c r="D6" i="19"/>
  <c r="G16" i="17"/>
  <c r="D43" i="19"/>
  <c r="D51" i="19"/>
  <c r="F6" i="14"/>
  <c r="G8" i="14"/>
  <c r="G7" i="14"/>
  <c r="G6" i="14"/>
  <c r="F99" i="16"/>
  <c r="E60" i="16"/>
  <c r="F53" i="16"/>
  <c r="F61" i="16"/>
  <c r="F95" i="16"/>
  <c r="F87" i="16"/>
  <c r="D66" i="16"/>
  <c r="F58" i="16"/>
  <c r="F54" i="16"/>
  <c r="F30" i="16"/>
  <c r="E46" i="11"/>
  <c r="I31" i="11"/>
  <c r="H31" i="11"/>
  <c r="I30" i="11"/>
  <c r="H30" i="11"/>
  <c r="I29" i="11"/>
  <c r="H29" i="11"/>
  <c r="I28" i="11"/>
  <c r="H28" i="11"/>
  <c r="G28" i="11"/>
  <c r="I27" i="11"/>
  <c r="H27" i="11"/>
  <c r="G27" i="11"/>
  <c r="F13" i="11"/>
  <c r="E13" i="11"/>
  <c r="I16" i="11"/>
  <c r="H16" i="11"/>
  <c r="G75" i="19"/>
  <c r="F74" i="19"/>
  <c r="E74" i="19"/>
  <c r="F76" i="19"/>
  <c r="E76" i="19"/>
  <c r="G77" i="19"/>
  <c r="D42" i="19" l="1"/>
  <c r="H76" i="19"/>
  <c r="E6" i="16"/>
  <c r="E5" i="16" s="1"/>
  <c r="H74" i="19"/>
  <c r="F96" i="16"/>
  <c r="D6" i="16"/>
  <c r="F60" i="16"/>
  <c r="F46" i="19" l="1"/>
  <c r="E46" i="19"/>
  <c r="G47" i="19"/>
  <c r="H46" i="19" l="1"/>
  <c r="I47" i="11"/>
  <c r="I42" i="11"/>
  <c r="I37" i="11"/>
  <c r="I36" i="11"/>
  <c r="I35" i="11"/>
  <c r="I32" i="11"/>
  <c r="I25" i="11"/>
  <c r="I23" i="11"/>
  <c r="I22" i="11"/>
  <c r="I21" i="11"/>
  <c r="I20" i="11"/>
  <c r="I15" i="11"/>
  <c r="I14" i="11"/>
  <c r="I12" i="11"/>
  <c r="I11" i="11"/>
  <c r="I10" i="11"/>
  <c r="I6" i="11"/>
  <c r="G72" i="19"/>
  <c r="G20" i="11"/>
  <c r="H20" i="11"/>
  <c r="G21" i="11"/>
  <c r="H21" i="11"/>
  <c r="H22" i="11"/>
  <c r="H23" i="11"/>
  <c r="H25" i="11"/>
  <c r="F8" i="14"/>
  <c r="F7" i="14"/>
  <c r="F92" i="16"/>
  <c r="F88" i="16"/>
  <c r="F86" i="16"/>
  <c r="F84" i="16"/>
  <c r="F79" i="16"/>
  <c r="F77" i="16"/>
  <c r="F76" i="16"/>
  <c r="F75" i="16"/>
  <c r="F74" i="16"/>
  <c r="F73" i="16"/>
  <c r="F72" i="16"/>
  <c r="F71" i="16"/>
  <c r="F69" i="16"/>
  <c r="F68" i="16"/>
  <c r="F67" i="16"/>
  <c r="F48" i="16"/>
  <c r="F43" i="16"/>
  <c r="F38" i="16"/>
  <c r="F34" i="16"/>
  <c r="F33" i="16"/>
  <c r="F32" i="16"/>
  <c r="F31" i="16"/>
  <c r="F28" i="16"/>
  <c r="F27" i="16"/>
  <c r="F26" i="16"/>
  <c r="F24" i="16"/>
  <c r="F23" i="16"/>
  <c r="F22" i="16"/>
  <c r="F21" i="16"/>
  <c r="F20" i="16"/>
  <c r="F19" i="16"/>
  <c r="F18" i="16"/>
  <c r="F17" i="16"/>
  <c r="F16" i="16"/>
  <c r="F15" i="16"/>
  <c r="F13" i="16"/>
  <c r="F12" i="16"/>
  <c r="F11" i="16"/>
  <c r="F10" i="16"/>
  <c r="F9" i="16"/>
  <c r="F8" i="16"/>
  <c r="G103" i="19"/>
  <c r="H102" i="19"/>
  <c r="G101" i="19"/>
  <c r="G100" i="19"/>
  <c r="G99" i="19"/>
  <c r="G98" i="19"/>
  <c r="G97" i="19"/>
  <c r="G96" i="19"/>
  <c r="F95" i="19"/>
  <c r="E95" i="19"/>
  <c r="G92" i="19"/>
  <c r="F91" i="19"/>
  <c r="E91" i="19"/>
  <c r="G90" i="19"/>
  <c r="G89" i="19"/>
  <c r="F88" i="19"/>
  <c r="E88" i="19"/>
  <c r="G86" i="19"/>
  <c r="G85" i="19"/>
  <c r="F84" i="19"/>
  <c r="F83" i="19" s="1"/>
  <c r="E84" i="19"/>
  <c r="G82" i="19"/>
  <c r="G81" i="19"/>
  <c r="G80" i="19"/>
  <c r="G79" i="19"/>
  <c r="G78" i="19"/>
  <c r="G74" i="19"/>
  <c r="G73" i="19"/>
  <c r="G71" i="19"/>
  <c r="G70" i="19"/>
  <c r="G69" i="19"/>
  <c r="G68" i="19"/>
  <c r="G67" i="19"/>
  <c r="G66" i="19"/>
  <c r="G65" i="19"/>
  <c r="F64" i="19"/>
  <c r="E64" i="19"/>
  <c r="G63" i="19"/>
  <c r="G62" i="19"/>
  <c r="G61" i="19"/>
  <c r="G60" i="19"/>
  <c r="G59" i="19"/>
  <c r="G58" i="19"/>
  <c r="F57" i="19"/>
  <c r="E57" i="19"/>
  <c r="G56" i="19"/>
  <c r="G55" i="19"/>
  <c r="G54" i="19"/>
  <c r="G53" i="19"/>
  <c r="F52" i="19"/>
  <c r="E52" i="19"/>
  <c r="G50" i="19"/>
  <c r="G49" i="19"/>
  <c r="F48" i="19"/>
  <c r="E48" i="19"/>
  <c r="G46" i="19"/>
  <c r="G45" i="19"/>
  <c r="F44" i="19"/>
  <c r="E44" i="19"/>
  <c r="G41" i="19"/>
  <c r="F40" i="19"/>
  <c r="E40" i="19"/>
  <c r="E39" i="19" s="1"/>
  <c r="E38" i="19" s="1"/>
  <c r="G37" i="19"/>
  <c r="G36" i="19"/>
  <c r="E35" i="19"/>
  <c r="H35" i="19" s="1"/>
  <c r="G35" i="19"/>
  <c r="G34" i="19"/>
  <c r="G33" i="19"/>
  <c r="F32" i="19"/>
  <c r="F31" i="19" s="1"/>
  <c r="E32" i="19"/>
  <c r="G30" i="19"/>
  <c r="G29" i="19"/>
  <c r="F28" i="19"/>
  <c r="E28" i="19"/>
  <c r="G27" i="19"/>
  <c r="G26" i="19"/>
  <c r="F25" i="19"/>
  <c r="E25" i="19"/>
  <c r="G23" i="19"/>
  <c r="F22" i="19"/>
  <c r="E22" i="19"/>
  <c r="E21" i="19" s="1"/>
  <c r="G18" i="19"/>
  <c r="F17" i="19"/>
  <c r="E17" i="19"/>
  <c r="F11" i="19"/>
  <c r="G11" i="19" s="1"/>
  <c r="E11" i="19"/>
  <c r="K25" i="17"/>
  <c r="K23" i="17"/>
  <c r="K22" i="17"/>
  <c r="K21" i="17"/>
  <c r="K14" i="17"/>
  <c r="K13" i="17"/>
  <c r="K11" i="17"/>
  <c r="K10" i="17"/>
  <c r="K27" i="17"/>
  <c r="K26" i="17"/>
  <c r="K24" i="17"/>
  <c r="J27" i="17"/>
  <c r="J26" i="17"/>
  <c r="J25" i="17"/>
  <c r="J24" i="17"/>
  <c r="J23" i="17"/>
  <c r="J22" i="17"/>
  <c r="J21" i="17"/>
  <c r="H48" i="19" l="1"/>
  <c r="H44" i="19"/>
  <c r="H11" i="19"/>
  <c r="H17" i="19"/>
  <c r="H25" i="19"/>
  <c r="H28" i="19"/>
  <c r="H40" i="19"/>
  <c r="H84" i="19"/>
  <c r="H91" i="19"/>
  <c r="F21" i="19"/>
  <c r="H21" i="19" s="1"/>
  <c r="H22" i="19"/>
  <c r="F87" i="19"/>
  <c r="H88" i="19"/>
  <c r="H95" i="19"/>
  <c r="H64" i="19"/>
  <c r="H57" i="19"/>
  <c r="H52" i="19"/>
  <c r="E31" i="19"/>
  <c r="H31" i="19" s="1"/>
  <c r="H32" i="19"/>
  <c r="F43" i="19"/>
  <c r="G43" i="19" s="1"/>
  <c r="E94" i="19"/>
  <c r="F51" i="19"/>
  <c r="E43" i="19"/>
  <c r="E51" i="19"/>
  <c r="E87" i="19"/>
  <c r="H16" i="19"/>
  <c r="F24" i="19"/>
  <c r="E24" i="19"/>
  <c r="G88" i="19"/>
  <c r="G95" i="19"/>
  <c r="F94" i="19"/>
  <c r="F93" i="19" s="1"/>
  <c r="E83" i="19"/>
  <c r="H83" i="19" s="1"/>
  <c r="G28" i="19"/>
  <c r="F39" i="19"/>
  <c r="H39" i="19" s="1"/>
  <c r="G17" i="19"/>
  <c r="G25" i="19"/>
  <c r="G40" i="19"/>
  <c r="G102" i="19"/>
  <c r="G31" i="19"/>
  <c r="G32" i="19"/>
  <c r="G44" i="19"/>
  <c r="G48" i="19"/>
  <c r="G52" i="19"/>
  <c r="G22" i="19"/>
  <c r="G64" i="19"/>
  <c r="G76" i="19"/>
  <c r="G83" i="19"/>
  <c r="G84" i="19"/>
  <c r="G91" i="19"/>
  <c r="G21" i="19" l="1"/>
  <c r="H87" i="19"/>
  <c r="H51" i="19"/>
  <c r="H43" i="19"/>
  <c r="G16" i="19"/>
  <c r="H7" i="19"/>
  <c r="E93" i="19"/>
  <c r="H93" i="19" s="1"/>
  <c r="H94" i="19"/>
  <c r="H24" i="19"/>
  <c r="E6" i="19"/>
  <c r="F42" i="19"/>
  <c r="G42" i="19" s="1"/>
  <c r="G57" i="19"/>
  <c r="G51" i="19"/>
  <c r="E42" i="19"/>
  <c r="G87" i="19"/>
  <c r="G94" i="19"/>
  <c r="G24" i="19"/>
  <c r="G93" i="19"/>
  <c r="F38" i="19"/>
  <c r="H38" i="19" s="1"/>
  <c r="G39" i="19"/>
  <c r="F6" i="19"/>
  <c r="G6" i="19" s="1"/>
  <c r="H42" i="19" l="1"/>
  <c r="H6" i="19"/>
  <c r="G38" i="19"/>
  <c r="J10" i="17" l="1"/>
  <c r="I15" i="17"/>
  <c r="H15" i="17"/>
  <c r="I12" i="17"/>
  <c r="J12" i="17" s="1"/>
  <c r="H12" i="17"/>
  <c r="J14" i="17"/>
  <c r="J13" i="17"/>
  <c r="J11" i="17"/>
  <c r="K15" i="17" l="1"/>
  <c r="K12" i="17"/>
  <c r="H16" i="17"/>
  <c r="J15" i="17"/>
  <c r="I16" i="17"/>
  <c r="K16" i="17" l="1"/>
  <c r="J16" i="17"/>
  <c r="E78" i="16" l="1"/>
  <c r="D78" i="16"/>
  <c r="E66" i="16"/>
  <c r="F39" i="16"/>
  <c r="F7" i="16"/>
  <c r="H6" i="11"/>
  <c r="H37" i="11"/>
  <c r="E65" i="16" l="1"/>
  <c r="D65" i="16"/>
  <c r="F89" i="16"/>
  <c r="F66" i="16"/>
  <c r="F78" i="16"/>
  <c r="H32" i="11"/>
  <c r="H35" i="11"/>
  <c r="H36" i="11"/>
  <c r="F5" i="11"/>
  <c r="F9" i="11"/>
  <c r="H10" i="11"/>
  <c r="H11" i="11"/>
  <c r="H12" i="11"/>
  <c r="F4" i="11" l="1"/>
  <c r="H4" i="11" s="1"/>
  <c r="H42" i="11"/>
  <c r="F65" i="16"/>
  <c r="F6" i="16"/>
  <c r="H47" i="11"/>
  <c r="H15" i="11"/>
  <c r="H14" i="11"/>
  <c r="F5" i="16" l="1"/>
  <c r="G35" i="11" l="1"/>
  <c r="G36" i="11"/>
  <c r="G6" i="11"/>
  <c r="H5" i="11" l="1"/>
  <c r="I26" i="11"/>
  <c r="G26" i="11"/>
  <c r="H26" i="11"/>
  <c r="G19" i="11"/>
  <c r="G9" i="11"/>
  <c r="I19" i="11" l="1"/>
  <c r="H13" i="11"/>
  <c r="H9" i="11"/>
  <c r="E9" i="11"/>
  <c r="I9" i="11" s="1"/>
  <c r="I13" i="11" l="1"/>
  <c r="D9" i="7" l="1"/>
  <c r="D8" i="7"/>
  <c r="D7" i="7"/>
  <c r="D6" i="7"/>
  <c r="D5" i="7"/>
  <c r="D4" i="7"/>
  <c r="D3" i="7"/>
  <c r="G5" i="11" l="1"/>
  <c r="E5" i="11" l="1"/>
  <c r="E4" i="11" s="1"/>
  <c r="I5" i="11" l="1"/>
  <c r="H19" i="11"/>
  <c r="I4" i="11" l="1"/>
  <c r="H33" i="11" l="1"/>
  <c r="I38" i="11"/>
  <c r="H38" i="11"/>
  <c r="I33" i="11"/>
  <c r="F46" i="11" l="1"/>
  <c r="I18" i="11" l="1"/>
  <c r="H18" i="11"/>
  <c r="I46" i="11" l="1"/>
  <c r="F48" i="11"/>
  <c r="I48" i="11" l="1"/>
  <c r="H46" i="11"/>
  <c r="H48" i="11"/>
  <c r="G13" i="11"/>
  <c r="G4" i="11" s="1"/>
  <c r="G38" i="11"/>
  <c r="G33" i="11"/>
  <c r="G18" i="11"/>
  <c r="G46" i="11"/>
  <c r="G48" i="11"/>
</calcChain>
</file>

<file path=xl/sharedStrings.xml><?xml version="1.0" encoding="utf-8"?>
<sst xmlns="http://schemas.openxmlformats.org/spreadsheetml/2006/main" count="430" uniqueCount="230">
  <si>
    <t>Službena, radna i zaštitna odjeća i obuća</t>
  </si>
  <si>
    <t>Reprezentacija</t>
  </si>
  <si>
    <t>Ostali nespomenuti rashodi poslovanja</t>
  </si>
  <si>
    <t>11</t>
  </si>
  <si>
    <t>Opći prihodi i primici</t>
  </si>
  <si>
    <t>Doprinosi za obvezno zdravstveno osiguranje</t>
  </si>
  <si>
    <t>55</t>
  </si>
  <si>
    <t>Prihodi od pruženih usluga</t>
  </si>
  <si>
    <t>Doprinosi za obvezno osiguranje u slučaju nezaposlenosti</t>
  </si>
  <si>
    <t>KRUH I PECIVA</t>
  </si>
  <si>
    <t>MESO I MESNE PRERAĐEVINE</t>
  </si>
  <si>
    <t>VOĆE I POVRĆE (BEZ ŠKOLSKOG VOĆA)</t>
  </si>
  <si>
    <t>OSTALE NAMIRNICE</t>
  </si>
  <si>
    <t>MATERIJAL ZA ČIŠĆENJE</t>
  </si>
  <si>
    <t>ELEKTRIČNA ENERGIJA</t>
  </si>
  <si>
    <t>ŠKOLSKO VOĆE</t>
  </si>
  <si>
    <t>Ostali rashodi za zaposlene</t>
  </si>
  <si>
    <t>Ostali financijski rashodi</t>
  </si>
  <si>
    <t>Rashodi za nabavu proizvedene dugotrajne imovine</t>
  </si>
  <si>
    <t>Postrojenja i oprema</t>
  </si>
  <si>
    <t>Naknade troškova osobama izvan radnog odnosa</t>
  </si>
  <si>
    <t>I. OPĆI DIO</t>
  </si>
  <si>
    <t>A. RAČUN PRIHODA I RASHODA</t>
  </si>
  <si>
    <t>INDEKS</t>
  </si>
  <si>
    <t>PRIHODI POSLOVANJA</t>
  </si>
  <si>
    <t>PRIHODI OD PRODAJE NEFINANCIJSKE IMOVINE</t>
  </si>
  <si>
    <t>RASHODI ZA NABAVU NEFINANCIJSKE IMOVINE</t>
  </si>
  <si>
    <t>RAZLIKA - VIŠAK / MANJAK</t>
  </si>
  <si>
    <t>BROJČANA OZNAKA I NAZIV RAČUNA PRIHODA I RAHODA</t>
  </si>
  <si>
    <t>Pomoći iz inozemstva(darovnice) i od subjekata unutar općeg proračuna</t>
  </si>
  <si>
    <t>Prihodi od imovine</t>
  </si>
  <si>
    <t>641</t>
  </si>
  <si>
    <t>Prihodi od financijske imovine</t>
  </si>
  <si>
    <t>6413</t>
  </si>
  <si>
    <t>Kamate na oročena sredstva i depozite po viđenju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</si>
  <si>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</si>
  <si>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</si>
  <si>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</si>
  <si>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</si>
  <si>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</si>
  <si>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Višak/manjak prihoda</t>
  </si>
  <si>
    <t>Prihodi od prodaje proizvedene dugotrajne imovine</t>
  </si>
  <si>
    <t>311</t>
  </si>
  <si>
    <t>Plaće za redovan rad</t>
  </si>
  <si>
    <t>312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</si>
  <si>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</si>
  <si>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</si>
  <si>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</si>
  <si>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</si>
  <si>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</si>
  <si>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</si>
  <si>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</si>
  <si>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</si>
  <si>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</si>
  <si>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</si>
  <si>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</si>
  <si>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</si>
  <si>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</si>
  <si>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</si>
  <si>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</si>
  <si>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</si>
  <si>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Članarine i norme</t>
  </si>
  <si>
    <t>Pristojbe i naknade</t>
  </si>
  <si>
    <t>Bankarske usluge i usluge platnog prometa</t>
  </si>
  <si>
    <t>Uredska oprema i namještaj</t>
  </si>
  <si>
    <t>Komunikacijska oprema</t>
  </si>
  <si>
    <t>Oprema za održavanje i zaštitu</t>
  </si>
  <si>
    <t>Prihodi od prodaje proizvoda i robe</t>
  </si>
  <si>
    <t>Tekuće donacije</t>
  </si>
  <si>
    <t>Kapitalne donacije</t>
  </si>
  <si>
    <t>Prihodi iz  nadležnog proračuna za financiranje rashoda poslovanja</t>
  </si>
  <si>
    <t>Prihodi iz nadležnog proračuna za financiranje rashoda za nabavu nefinancijske imovine</t>
  </si>
  <si>
    <t>Stambeni objekti</t>
  </si>
  <si>
    <t xml:space="preserve">Prihodi iz nadležnog proračuna za financiranje redovne djelatnosti proračunskih
korisnika </t>
  </si>
  <si>
    <t>Prihodi iz nadležnog proračuna i od HZZO-a na temelju ugovornih obveza</t>
  </si>
  <si>
    <t xml:space="preserve">Donacije od pravnih i fizičkih osoba izvan općeg proračuna i povrat donacija po protestiranim jamstvima </t>
  </si>
  <si>
    <t>Prihodi od prodaje proizvoda i robe te pruženih usluga</t>
  </si>
  <si>
    <t>Prihodi od prodaje proizvoda i robe te pruženih usluga, i prihodi od donacija te povrati po protestiranim jamstvima</t>
  </si>
  <si>
    <t>Prihodi od prodaje građevinskih objekata</t>
  </si>
  <si>
    <t>Ostale naknade troškova zaposlenima</t>
  </si>
  <si>
    <t>Materijal i sirovine</t>
  </si>
  <si>
    <t xml:space="preserve">Ostali nespomenuti rashodi poslovanja </t>
  </si>
  <si>
    <t xml:space="preserve">Zatezne kamate </t>
  </si>
  <si>
    <t xml:space="preserve">Naknade građanima i kućanstvima u novcu </t>
  </si>
  <si>
    <t xml:space="preserve">RASHODI POSLOVANJA </t>
  </si>
  <si>
    <t xml:space="preserve">Plaće (bruto) </t>
  </si>
  <si>
    <t xml:space="preserve">Doprinosi na plaće </t>
  </si>
  <si>
    <t xml:space="preserve">Materijalni rashodi </t>
  </si>
  <si>
    <t xml:space="preserve">Naknade troškova zaposlenima </t>
  </si>
  <si>
    <t xml:space="preserve">Rashodi za materijal i energiju </t>
  </si>
  <si>
    <t xml:space="preserve">Rashodi za usluge </t>
  </si>
  <si>
    <t xml:space="preserve">Financijski rashodi </t>
  </si>
  <si>
    <t xml:space="preserve">Naknade građanima i kućanstvima na temelju osiguranja i druge naknade </t>
  </si>
  <si>
    <t>6=5/2*100</t>
  </si>
  <si>
    <t xml:space="preserve"> </t>
  </si>
  <si>
    <t xml:space="preserve">Ostale naknade građanima i kućanstvima iz proračuna </t>
  </si>
  <si>
    <t xml:space="preserve">Instrumenti, uređaji i strojevi </t>
  </si>
  <si>
    <t>Sportska i glazbena oprema</t>
  </si>
  <si>
    <t>Uređaji, strojevi i oprema za ostale namjene</t>
  </si>
  <si>
    <t>BROJČANA OZNAKA I NAZIV IZVORA FINANCIRANJA</t>
  </si>
  <si>
    <t>UKUPNO PO IZVORIMA (PRIHODI )</t>
  </si>
  <si>
    <t>Vlastiti prihodi</t>
  </si>
  <si>
    <t>Donacije i ostali namjenski prihod proračunskih korisnika</t>
  </si>
  <si>
    <t>UKUPNO PO IZVORIMA (Rashodi)</t>
  </si>
  <si>
    <t>Vlastiti rashodi</t>
  </si>
  <si>
    <t>RASHODI UKUPNO</t>
  </si>
  <si>
    <t>Ostali prihodi</t>
  </si>
  <si>
    <t>Prehrana</t>
  </si>
  <si>
    <t>Ukupan višak/manjak prihoda</t>
  </si>
  <si>
    <t>Višak/manjak prihoda - preneseni</t>
  </si>
  <si>
    <t>Višak/manjak prihoda i primitaka raspoloživ u sljedećem razdoblju</t>
  </si>
  <si>
    <t xml:space="preserve">INDEKS </t>
  </si>
  <si>
    <t>IZVRŠENJE 01.-06.2023.</t>
  </si>
  <si>
    <t>Ostali rashodi</t>
  </si>
  <si>
    <t xml:space="preserve">Pomoći proračunu iz drugih proračuna i izvanproračunskim korisnicima  </t>
  </si>
  <si>
    <t>Tekuće pomoći proračunu iz drugih proračuna i izvanproračunskim korisnicima</t>
  </si>
  <si>
    <t>Kapitalne pomoći proračunu iz drugih proračuna i izvanproračunskim korisnicima</t>
  </si>
  <si>
    <t>Rashodi za zaposlene</t>
  </si>
  <si>
    <t>Usluge promidžbe i informiranja</t>
  </si>
  <si>
    <t>A811901</t>
  </si>
  <si>
    <t>ADMINISTRACIJA I UPRAVLJANJE</t>
  </si>
  <si>
    <t>Izvor</t>
  </si>
  <si>
    <t>11 Opći prihodi i primici</t>
  </si>
  <si>
    <t>Nakande za prijevoz, za rad na terenu i odvojeni život</t>
  </si>
  <si>
    <t>25 Vlastiti prihodi</t>
  </si>
  <si>
    <t>A812001</t>
  </si>
  <si>
    <t>REDOVNI PROGRAMI</t>
  </si>
  <si>
    <t>Ostale nespomenute izložbene vrijednosti</t>
  </si>
  <si>
    <t>55 Donacije i ostali namjenski prihodi proračunskih korisnika</t>
  </si>
  <si>
    <t>IZVJEŠTAJ O RASHODIMA PREMA FUNKCIJSKOJ KLASIFIKACIJI</t>
  </si>
  <si>
    <t>BROJČANA OZNAKA I NAZIV</t>
  </si>
  <si>
    <t>IZVORNI PLAN ILI REBALANS N.*</t>
  </si>
  <si>
    <t>TEKUĆI PLAN N.*</t>
  </si>
  <si>
    <t>INDEKS**</t>
  </si>
  <si>
    <t>7=5/4*100</t>
  </si>
  <si>
    <t>UKUPNO RASHODI</t>
  </si>
  <si>
    <t>…</t>
  </si>
  <si>
    <t xml:space="preserve"> RAČUN FINANCIRANJA</t>
  </si>
  <si>
    <t xml:space="preserve">IZVJEŠTAJ RAČUNA FINANCIRANJA PREMA EKONOMSKOJ KLASIFIKACIJI </t>
  </si>
  <si>
    <t xml:space="preserve">OSTVARENJE/IZVRŠENJE 
N-1. </t>
  </si>
  <si>
    <t xml:space="preserve">OSTVARENJE/IZVRŠENJE 
N.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</si>
  <si>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</si>
  <si>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</si>
  <si>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</si>
  <si>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</si>
  <si>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</si>
  <si>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</si>
  <si>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</si>
  <si>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</si>
  <si>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</si>
  <si>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SAŽETAK  RAČUNA PRIHODA I RASHODA I RAČUNA FINANCIRANJA</t>
  </si>
  <si>
    <t>SAŽETAK RAČUNA PRIHODA I RASHODA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</si>
  <si>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</si>
  <si>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</si>
  <si>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</si>
  <si>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</si>
  <si>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</si>
  <si>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</si>
  <si>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</si>
  <si>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</si>
  <si>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</si>
  <si>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</si>
  <si>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</si>
  <si>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</si>
  <si>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</si>
  <si>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</si>
  <si>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</si>
  <si>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</si>
  <si>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</si>
  <si>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</si>
  <si>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IZVJEŠTAJ O PRIHODIMA I RASHODIMA PREMA EKONOMSKOJ KLASIFIKACIJI </t>
  </si>
  <si>
    <t>IZVJEŠTAJ RAČUNA FINANCIRANJA PREMA IZVORIMA FINANCIRANJA</t>
  </si>
  <si>
    <t>UKUPNO PRIMICI</t>
  </si>
  <si>
    <t>1 Opći prihodi i primici</t>
  </si>
  <si>
    <t>12 Sredstva učešća za pomoći</t>
  </si>
  <si>
    <t>2 Doprinosi</t>
  </si>
  <si>
    <t>21 Doprinosi za mirovinsko osiguranje</t>
  </si>
  <si>
    <t>3 Vlastiti prihodi</t>
  </si>
  <si>
    <t>31 Vlastiti prihodi</t>
  </si>
  <si>
    <t xml:space="preserve">UKUPNO IZDACI </t>
  </si>
  <si>
    <t>IZVJEŠTAJ PO PROGRAMSKOJ KLASIFIKACIJI</t>
  </si>
  <si>
    <t>II. POSEBNI DIO</t>
  </si>
  <si>
    <t>082 Službe kulture</t>
  </si>
  <si>
    <t xml:space="preserve">08 Rekreacija, kultura i religija </t>
  </si>
  <si>
    <t>IZVJEŠTAJ O PRIHODIMA I RASHODIMA PREMA IZVORIMA FINANCIRANJA</t>
  </si>
  <si>
    <t>Financijski rashodi</t>
  </si>
  <si>
    <t>Materijalni rashodi</t>
  </si>
  <si>
    <t>Naknade za rad predstavničkih i izvršnih tijela, povjerenstava i slično</t>
  </si>
  <si>
    <t xml:space="preserve">Naknade za rad predstavničkih i izvršnih tijela, povjerenstava </t>
  </si>
  <si>
    <t>Knjige, umjetnička djela i ostale izložbene vrijednosti</t>
  </si>
  <si>
    <t>Pomoći iz inozemstva i od subjekata unutar općeg proračuna</t>
  </si>
  <si>
    <t>Prihodi iz nadležnog proračuna i od HZZO-a temeljem ugovornih obveza</t>
  </si>
  <si>
    <t>Kazne, upravne mjere i ostali prihodi</t>
  </si>
  <si>
    <t>29 Višak prihoda</t>
  </si>
  <si>
    <t>6=4/3*100</t>
  </si>
  <si>
    <t>5=4/2*100</t>
  </si>
  <si>
    <t>4=3/2*100</t>
  </si>
  <si>
    <t>Višak prihoda</t>
  </si>
  <si>
    <t>OSTVARENJE/IZVRŠENJE 2024.</t>
  </si>
  <si>
    <t>IZVRŠENJE 2024.</t>
  </si>
  <si>
    <t xml:space="preserve"> IZVRŠENJE 2024. </t>
  </si>
  <si>
    <t>Knjige</t>
  </si>
  <si>
    <t>IZVORNI PLAN ILI REBALANS 2025.*</t>
  </si>
  <si>
    <t>OSTVARENJE/IZVRŠENJE 2025.</t>
  </si>
  <si>
    <t>USTANOVA U KULTURI KINEMATOGRAFI DUBROVNIK</t>
  </si>
  <si>
    <t>IZVJEŠTAJ O IZVRŠENJU FINANCIJSKOG PLANA ZA 2025. GODINU</t>
  </si>
  <si>
    <t>Ožujak 2026.g.</t>
  </si>
  <si>
    <t>IZVJEŠTAJ O IZVRŠENJU FINANCIJSKOG PLANA KINEMATOGRAFI DUBROVNIK ZA 2025. GODINU</t>
  </si>
  <si>
    <t>PLAN 2025.</t>
  </si>
  <si>
    <t>IZVRŠENJE 2025.</t>
  </si>
  <si>
    <t>Tekuće ppmoći od međunarodnih organizacija</t>
  </si>
  <si>
    <t>Tekuće pomoći od institucija i tijela EU</t>
  </si>
  <si>
    <t>Pomoći od međunarodnih organizacija te institucija</t>
  </si>
  <si>
    <t>Pomoći od izvanproračunskih korisnika</t>
  </si>
  <si>
    <t>Tekuće pomoći od izvanproračunskih korisnika</t>
  </si>
  <si>
    <t>Prihodi od zakupa i iznajmljivanja imovine</t>
  </si>
  <si>
    <t>IZVORNI PLAN ILI REBALANS 2025.</t>
  </si>
  <si>
    <t xml:space="preserve"> IZVRŠENJE 2025. </t>
  </si>
  <si>
    <t xml:space="preserve">OSTVARENJE/IZVRŠENJE 2024. </t>
  </si>
  <si>
    <t>TEKUĆI PLAN 2025.*</t>
  </si>
  <si>
    <t xml:space="preserve">OSTVARENJE/IZVRŠENJE 2025. </t>
  </si>
  <si>
    <t>Ostala prava</t>
  </si>
  <si>
    <t>Opći prihodi i primici-predfinanciranje</t>
  </si>
  <si>
    <t>Višak/manjak prihoda proračunskih korisnika</t>
  </si>
  <si>
    <t>Rashodi za nabavu nefinancijske imovine</t>
  </si>
  <si>
    <t>Predfinanciranje proračun (EU projekt Reel)</t>
  </si>
  <si>
    <t>Usluge tekućeg i investicijskog održavana</t>
  </si>
  <si>
    <t>PROJEKT REEL</t>
  </si>
  <si>
    <t xml:space="preserve">Izvor </t>
  </si>
  <si>
    <t>12 Opći prihodi i primici-predfinanciranje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</si>
</sst>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Geneva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8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14">
    <xf numFmtId="0" fontId="0" fillId="0" borderId="0"/>
    <xf numFmtId="0" fontId="6" fillId="0" borderId="0"/>
    <xf numFmtId="0" fontId="5" fillId="0" borderId="0"/>
    <xf numFmtId="9" fontId="12" fillId="0" borderId="0" applyFont="0" applyFill="0" applyBorder="0" applyAlignment="0" applyProtection="0"/>
    <xf numFmtId="0" fontId="13" fillId="0" borderId="0"/>
    <xf numFmtId="0" fontId="15" fillId="0" borderId="0"/>
    <xf numFmtId="0" fontId="16" fillId="0" borderId="0"/>
    <xf numFmtId="0" fontId="17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3" fillId="0" borderId="0"/>
  </cellStyleXfs>
  <cellXfs count="306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4" fontId="0" fillId="0" borderId="0" xfId="0" applyNumberFormat="1" applyAlignment="1">
      <alignment horizontal="center"/>
    </xf>
    <xf numFmtId="0" fontId="6" fillId="0" borderId="0" xfId="1" applyAlignment="1">
      <alignment horizontal="center" vertical="center"/>
    </xf>
    <xf numFmtId="0" fontId="6" fillId="0" borderId="0" xfId="1"/>
    <xf numFmtId="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0" xfId="2"/>
    <xf numFmtId="4" fontId="5" fillId="0" borderId="0" xfId="2" applyNumberFormat="1"/>
    <xf numFmtId="4" fontId="21" fillId="0" borderId="4" xfId="7" applyNumberFormat="1" applyFont="1" applyBorder="1" applyAlignment="1">
      <alignment horizontal="center" vertical="center" wrapText="1"/>
    </xf>
    <xf numFmtId="0" fontId="23" fillId="0" borderId="5" xfId="6" quotePrefix="1" applyFont="1" applyBorder="1" applyAlignment="1">
      <alignment horizontal="center" vertical="center" wrapText="1"/>
    </xf>
    <xf numFmtId="4" fontId="24" fillId="0" borderId="4" xfId="7" applyNumberFormat="1" applyFont="1" applyBorder="1" applyAlignment="1">
      <alignment horizontal="center" vertical="center" wrapText="1"/>
    </xf>
    <xf numFmtId="0" fontId="25" fillId="0" borderId="0" xfId="5" applyFont="1"/>
    <xf numFmtId="3" fontId="25" fillId="0" borderId="0" xfId="5" applyNumberFormat="1" applyFont="1"/>
    <xf numFmtId="0" fontId="25" fillId="0" borderId="0" xfId="8" applyFont="1"/>
    <xf numFmtId="4" fontId="24" fillId="0" borderId="6" xfId="7" applyNumberFormat="1" applyFont="1" applyBorder="1" applyAlignment="1">
      <alignment horizontal="center" vertical="center" wrapText="1"/>
    </xf>
    <xf numFmtId="0" fontId="24" fillId="0" borderId="0" xfId="8" applyFont="1"/>
    <xf numFmtId="0" fontId="25" fillId="0" borderId="0" xfId="8" applyFont="1" applyAlignment="1">
      <alignment horizontal="center"/>
    </xf>
    <xf numFmtId="3" fontId="25" fillId="0" borderId="0" xfId="8" applyNumberFormat="1" applyFont="1" applyAlignment="1">
      <alignment horizontal="right"/>
    </xf>
    <xf numFmtId="4" fontId="25" fillId="0" borderId="0" xfId="8" applyNumberFormat="1" applyFont="1" applyAlignment="1">
      <alignment horizontal="right"/>
    </xf>
    <xf numFmtId="3" fontId="25" fillId="0" borderId="0" xfId="8" applyNumberFormat="1" applyFont="1"/>
    <xf numFmtId="0" fontId="24" fillId="0" borderId="4" xfId="8" applyFont="1" applyBorder="1" applyAlignment="1">
      <alignment horizontal="left"/>
    </xf>
    <xf numFmtId="0" fontId="23" fillId="0" borderId="4" xfId="9" applyFont="1" applyBorder="1" applyAlignment="1">
      <alignment horizontal="left" wrapText="1"/>
    </xf>
    <xf numFmtId="3" fontId="24" fillId="0" borderId="4" xfId="8" applyNumberFormat="1" applyFont="1" applyBorder="1" applyAlignment="1">
      <alignment horizontal="right"/>
    </xf>
    <xf numFmtId="0" fontId="20" fillId="0" borderId="4" xfId="9" applyFont="1" applyBorder="1" applyAlignment="1">
      <alignment horizontal="left" wrapText="1"/>
    </xf>
    <xf numFmtId="0" fontId="25" fillId="0" borderId="4" xfId="8" applyFont="1" applyBorder="1" applyAlignment="1">
      <alignment horizontal="left"/>
    </xf>
    <xf numFmtId="3" fontId="25" fillId="0" borderId="4" xfId="8" applyNumberFormat="1" applyFont="1" applyBorder="1" applyAlignment="1">
      <alignment horizontal="right"/>
    </xf>
    <xf numFmtId="0" fontId="23" fillId="0" borderId="4" xfId="10" applyFont="1" applyBorder="1" applyAlignment="1">
      <alignment horizontal="left" wrapText="1"/>
    </xf>
    <xf numFmtId="0" fontId="20" fillId="0" borderId="4" xfId="10" applyFont="1" applyBorder="1" applyAlignment="1">
      <alignment horizontal="left" wrapText="1"/>
    </xf>
    <xf numFmtId="0" fontId="23" fillId="0" borderId="4" xfId="11" applyFont="1" applyBorder="1" applyAlignment="1">
      <alignment horizontal="left" wrapText="1"/>
    </xf>
    <xf numFmtId="0" fontId="20" fillId="0" borderId="4" xfId="11" applyFont="1" applyBorder="1" applyAlignment="1">
      <alignment horizontal="left" wrapText="1"/>
    </xf>
    <xf numFmtId="9" fontId="24" fillId="0" borderId="4" xfId="3" applyFont="1" applyFill="1" applyBorder="1" applyAlignment="1">
      <alignment horizontal="center"/>
    </xf>
    <xf numFmtId="0" fontId="29" fillId="0" borderId="5" xfId="6" quotePrefix="1" applyFont="1" applyBorder="1" applyAlignment="1">
      <alignment horizontal="center" vertical="center" wrapText="1"/>
    </xf>
    <xf numFmtId="3" fontId="30" fillId="0" borderId="4" xfId="7" applyNumberFormat="1" applyFont="1" applyBorder="1" applyAlignment="1">
      <alignment horizontal="center" vertical="center" wrapText="1"/>
    </xf>
    <xf numFmtId="4" fontId="30" fillId="0" borderId="4" xfId="7" applyNumberFormat="1" applyFont="1" applyBorder="1" applyAlignment="1">
      <alignment horizontal="center" vertical="center" wrapText="1"/>
    </xf>
    <xf numFmtId="0" fontId="27" fillId="0" borderId="0" xfId="8" applyFont="1"/>
    <xf numFmtId="9" fontId="25" fillId="0" borderId="4" xfId="3" applyFont="1" applyFill="1" applyBorder="1" applyAlignment="1">
      <alignment horizontal="center"/>
    </xf>
    <xf numFmtId="0" fontId="24" fillId="0" borderId="5" xfId="5" applyFont="1" applyBorder="1" applyAlignment="1">
      <alignment horizontal="center" vertical="center" wrapText="1"/>
    </xf>
    <xf numFmtId="0" fontId="24" fillId="0" borderId="6" xfId="5" applyFont="1" applyBorder="1" applyAlignment="1">
      <alignment horizontal="center" vertical="center" wrapText="1"/>
    </xf>
    <xf numFmtId="0" fontId="24" fillId="0" borderId="7" xfId="5" applyFont="1" applyBorder="1" applyAlignment="1">
      <alignment horizontal="center" vertical="center" wrapText="1"/>
    </xf>
    <xf numFmtId="0" fontId="24" fillId="0" borderId="4" xfId="5" applyFont="1" applyBorder="1" applyAlignment="1">
      <alignment horizontal="left" vertical="center"/>
    </xf>
    <xf numFmtId="0" fontId="23" fillId="0" borderId="4" xfId="9" applyFont="1" applyBorder="1" applyAlignment="1">
      <alignment horizontal="left" vertical="center" wrapText="1"/>
    </xf>
    <xf numFmtId="0" fontId="24" fillId="0" borderId="4" xfId="5" applyFont="1" applyBorder="1" applyAlignment="1">
      <alignment horizontal="left"/>
    </xf>
    <xf numFmtId="0" fontId="25" fillId="0" borderId="4" xfId="5" applyFont="1" applyBorder="1" applyAlignment="1">
      <alignment horizontal="left"/>
    </xf>
    <xf numFmtId="3" fontId="24" fillId="0" borderId="4" xfId="5" applyNumberFormat="1" applyFont="1" applyBorder="1" applyAlignment="1">
      <alignment horizontal="right"/>
    </xf>
    <xf numFmtId="3" fontId="25" fillId="0" borderId="4" xfId="5" applyNumberFormat="1" applyFont="1" applyBorder="1" applyAlignment="1">
      <alignment horizontal="right"/>
    </xf>
    <xf numFmtId="0" fontId="24" fillId="0" borderId="0" xfId="5" applyFont="1"/>
    <xf numFmtId="0" fontId="25" fillId="0" borderId="0" xfId="5" applyFont="1" applyAlignment="1">
      <alignment vertical="center"/>
    </xf>
    <xf numFmtId="4" fontId="22" fillId="3" borderId="0" xfId="0" applyNumberFormat="1" applyFont="1" applyFill="1"/>
    <xf numFmtId="4" fontId="7" fillId="4" borderId="0" xfId="0" applyNumberFormat="1" applyFont="1" applyFill="1"/>
    <xf numFmtId="4" fontId="7" fillId="2" borderId="0" xfId="0" applyNumberFormat="1" applyFont="1" applyFill="1"/>
    <xf numFmtId="4" fontId="22" fillId="0" borderId="0" xfId="0" applyNumberFormat="1" applyFont="1"/>
    <xf numFmtId="9" fontId="0" fillId="0" borderId="2" xfId="3" applyFont="1" applyFill="1" applyBorder="1" applyAlignment="1">
      <alignment horizontal="right"/>
    </xf>
    <xf numFmtId="3" fontId="24" fillId="5" borderId="4" xfId="8" applyNumberFormat="1" applyFont="1" applyFill="1" applyBorder="1" applyAlignment="1">
      <alignment horizontal="right"/>
    </xf>
    <xf numFmtId="3" fontId="25" fillId="0" borderId="0" xfId="5" applyNumberFormat="1" applyFont="1" applyAlignment="1">
      <alignment vertical="center"/>
    </xf>
    <xf numFmtId="3" fontId="24" fillId="0" borderId="0" xfId="8" applyNumberFormat="1" applyFont="1"/>
    <xf numFmtId="0" fontId="0" fillId="0" borderId="2" xfId="0" applyBorder="1" applyAlignment="1">
      <alignment horizontal="left" vertical="top"/>
    </xf>
    <xf numFmtId="0" fontId="25" fillId="0" borderId="0" xfId="5" applyFont="1" applyAlignment="1">
      <alignment horizontal="center"/>
    </xf>
    <xf numFmtId="4" fontId="31" fillId="0" borderId="4" xfId="7" applyNumberFormat="1" applyFont="1" applyBorder="1" applyAlignment="1">
      <alignment horizontal="center" vertical="center" wrapText="1"/>
    </xf>
    <xf numFmtId="3" fontId="32" fillId="0" borderId="4" xfId="7" applyNumberFormat="1" applyFont="1" applyBorder="1" applyAlignment="1">
      <alignment horizontal="center" vertical="center" wrapText="1"/>
    </xf>
    <xf numFmtId="3" fontId="31" fillId="0" borderId="4" xfId="9" applyNumberFormat="1" applyFont="1" applyBorder="1" applyAlignment="1">
      <alignment horizontal="right" vertical="center" wrapText="1"/>
    </xf>
    <xf numFmtId="3" fontId="34" fillId="0" borderId="4" xfId="9" applyNumberFormat="1" applyFont="1" applyBorder="1" applyAlignment="1">
      <alignment horizontal="right" wrapText="1"/>
    </xf>
    <xf numFmtId="3" fontId="34" fillId="0" borderId="4" xfId="5" applyNumberFormat="1" applyFont="1" applyBorder="1" applyAlignment="1">
      <alignment horizontal="right"/>
    </xf>
    <xf numFmtId="3" fontId="31" fillId="0" borderId="4" xfId="5" applyNumberFormat="1" applyFont="1" applyBorder="1" applyAlignment="1">
      <alignment horizontal="right"/>
    </xf>
    <xf numFmtId="0" fontId="34" fillId="0" borderId="0" xfId="5" applyFont="1"/>
    <xf numFmtId="9" fontId="25" fillId="0" borderId="4" xfId="3" applyFont="1" applyFill="1" applyBorder="1" applyAlignment="1">
      <alignment horizontal="center" vertical="center"/>
    </xf>
    <xf numFmtId="0" fontId="24" fillId="0" borderId="5" xfId="6" quotePrefix="1" applyFont="1" applyBorder="1" applyAlignment="1">
      <alignment horizontal="center" vertical="center" wrapText="1"/>
    </xf>
    <xf numFmtId="0" fontId="30" fillId="0" borderId="5" xfId="6" quotePrefix="1" applyFont="1" applyBorder="1" applyAlignment="1">
      <alignment horizontal="center" vertical="center" wrapText="1"/>
    </xf>
    <xf numFmtId="3" fontId="24" fillId="0" borderId="4" xfId="9" applyNumberFormat="1" applyFont="1" applyBorder="1" applyAlignment="1">
      <alignment horizontal="right" wrapText="1"/>
    </xf>
    <xf numFmtId="3" fontId="25" fillId="0" borderId="4" xfId="9" applyNumberFormat="1" applyFont="1" applyBorder="1" applyAlignment="1">
      <alignment horizontal="right" wrapText="1"/>
    </xf>
    <xf numFmtId="3" fontId="24" fillId="0" borderId="4" xfId="9" applyNumberFormat="1" applyFont="1" applyBorder="1" applyAlignment="1">
      <alignment horizontal="right" vertical="center" wrapText="1"/>
    </xf>
    <xf numFmtId="0" fontId="23" fillId="5" borderId="5" xfId="6" quotePrefix="1" applyFont="1" applyFill="1" applyBorder="1" applyAlignment="1">
      <alignment horizontal="center" vertical="center" wrapText="1"/>
    </xf>
    <xf numFmtId="0" fontId="29" fillId="5" borderId="5" xfId="6" quotePrefix="1" applyFont="1" applyFill="1" applyBorder="1" applyAlignment="1">
      <alignment horizontal="center" vertical="center" wrapText="1"/>
    </xf>
    <xf numFmtId="0" fontId="25" fillId="5" borderId="0" xfId="5" applyFont="1" applyFill="1"/>
    <xf numFmtId="3" fontId="27" fillId="0" borderId="0" xfId="8" applyNumberFormat="1" applyFont="1"/>
    <xf numFmtId="3" fontId="0" fillId="0" borderId="2" xfId="0" applyNumberForma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0" fontId="36" fillId="0" borderId="0" xfId="12" applyFont="1" applyAlignment="1">
      <alignment horizontal="center" vertical="center" wrapText="1"/>
    </xf>
    <xf numFmtId="0" fontId="14" fillId="0" borderId="0" xfId="12" applyFont="1" applyAlignment="1">
      <alignment vertical="center" wrapText="1"/>
    </xf>
    <xf numFmtId="0" fontId="4" fillId="0" borderId="0" xfId="12"/>
    <xf numFmtId="0" fontId="36" fillId="5" borderId="0" xfId="12" applyFont="1" applyFill="1" applyAlignment="1">
      <alignment horizontal="center" vertical="center" wrapText="1"/>
    </xf>
    <xf numFmtId="0" fontId="14" fillId="5" borderId="0" xfId="12" applyFont="1" applyFill="1" applyAlignment="1">
      <alignment vertical="center" wrapText="1"/>
    </xf>
    <xf numFmtId="0" fontId="38" fillId="6" borderId="4" xfId="12" applyFont="1" applyFill="1" applyBorder="1" applyAlignment="1">
      <alignment horizontal="center" vertical="center" wrapText="1"/>
    </xf>
    <xf numFmtId="0" fontId="40" fillId="5" borderId="4" xfId="12" applyFont="1" applyFill="1" applyBorder="1" applyAlignment="1">
      <alignment horizontal="left" vertical="center" wrapText="1"/>
    </xf>
    <xf numFmtId="3" fontId="14" fillId="5" borderId="4" xfId="12" applyNumberFormat="1" applyFont="1" applyFill="1" applyBorder="1" applyAlignment="1">
      <alignment horizontal="right"/>
    </xf>
    <xf numFmtId="0" fontId="4" fillId="0" borderId="4" xfId="12" applyBorder="1"/>
    <xf numFmtId="0" fontId="41" fillId="5" borderId="4" xfId="12" quotePrefix="1" applyFont="1" applyFill="1" applyBorder="1" applyAlignment="1">
      <alignment horizontal="left" vertical="center" wrapText="1"/>
    </xf>
    <xf numFmtId="0" fontId="26" fillId="5" borderId="4" xfId="12" applyFont="1" applyFill="1" applyBorder="1" applyAlignment="1">
      <alignment horizontal="left" vertical="center"/>
    </xf>
    <xf numFmtId="3" fontId="14" fillId="5" borderId="4" xfId="12" applyNumberFormat="1" applyFont="1" applyFill="1" applyBorder="1" applyAlignment="1">
      <alignment horizontal="right" wrapText="1"/>
    </xf>
    <xf numFmtId="0" fontId="26" fillId="5" borderId="4" xfId="12" applyFont="1" applyFill="1" applyBorder="1" applyAlignment="1">
      <alignment horizontal="left" vertical="center" wrapText="1"/>
    </xf>
    <xf numFmtId="0" fontId="42" fillId="0" borderId="0" xfId="12" applyFont="1" applyAlignment="1">
      <alignment vertical="top" wrapText="1"/>
    </xf>
    <xf numFmtId="0" fontId="38" fillId="6" borderId="7" xfId="12" applyFont="1" applyFill="1" applyBorder="1" applyAlignment="1">
      <alignment horizontal="center" vertical="center" wrapText="1"/>
    </xf>
    <xf numFmtId="0" fontId="39" fillId="6" borderId="7" xfId="12" applyFont="1" applyFill="1" applyBorder="1" applyAlignment="1">
      <alignment horizontal="center" vertical="center" wrapText="1"/>
    </xf>
    <xf numFmtId="0" fontId="26" fillId="5" borderId="4" xfId="12" quotePrefix="1" applyFont="1" applyFill="1" applyBorder="1" applyAlignment="1">
      <alignment horizontal="left" vertical="center"/>
    </xf>
    <xf numFmtId="0" fontId="26" fillId="5" borderId="4" xfId="12" quotePrefix="1" applyFont="1" applyFill="1" applyBorder="1" applyAlignment="1">
      <alignment horizontal="left" vertical="center" wrapText="1"/>
    </xf>
    <xf numFmtId="0" fontId="41" fillId="5" borderId="4" xfId="12" quotePrefix="1" applyFont="1" applyFill="1" applyBorder="1" applyAlignment="1">
      <alignment horizontal="left" vertical="center"/>
    </xf>
    <xf numFmtId="0" fontId="40" fillId="5" borderId="4" xfId="12" applyFont="1" applyFill="1" applyBorder="1" applyAlignment="1">
      <alignment horizontal="left" vertical="center"/>
    </xf>
    <xf numFmtId="0" fontId="40" fillId="5" borderId="4" xfId="12" applyFont="1" applyFill="1" applyBorder="1" applyAlignment="1">
      <alignment vertical="center" wrapText="1"/>
    </xf>
    <xf numFmtId="0" fontId="26" fillId="5" borderId="4" xfId="12" applyFont="1" applyFill="1" applyBorder="1" applyAlignment="1">
      <alignment vertical="center" wrapText="1"/>
    </xf>
    <xf numFmtId="0" fontId="37" fillId="0" borderId="0" xfId="12" applyFont="1" applyAlignment="1">
      <alignment vertical="center" wrapText="1"/>
    </xf>
    <xf numFmtId="0" fontId="43" fillId="0" borderId="0" xfId="12" applyFont="1" applyAlignment="1">
      <alignment vertical="center" wrapText="1"/>
    </xf>
    <xf numFmtId="0" fontId="44" fillId="0" borderId="0" xfId="12" applyFont="1" applyAlignment="1">
      <alignment wrapText="1"/>
    </xf>
    <xf numFmtId="0" fontId="36" fillId="5" borderId="1" xfId="12" applyFont="1" applyFill="1" applyBorder="1" applyAlignment="1">
      <alignment horizontal="center" vertical="center" wrapText="1"/>
    </xf>
    <xf numFmtId="0" fontId="35" fillId="5" borderId="1" xfId="12" applyFont="1" applyFill="1" applyBorder="1" applyAlignment="1">
      <alignment horizontal="center" vertical="center"/>
    </xf>
    <xf numFmtId="0" fontId="31" fillId="5" borderId="1" xfId="12" applyFont="1" applyFill="1" applyBorder="1" applyAlignment="1">
      <alignment horizontal="right" vertical="center"/>
    </xf>
    <xf numFmtId="0" fontId="38" fillId="0" borderId="4" xfId="12" quotePrefix="1" applyFont="1" applyBorder="1" applyAlignment="1">
      <alignment horizontal="center" vertical="center" wrapText="1"/>
    </xf>
    <xf numFmtId="0" fontId="39" fillId="5" borderId="4" xfId="12" applyFont="1" applyFill="1" applyBorder="1" applyAlignment="1">
      <alignment horizontal="center" vertical="center" wrapText="1"/>
    </xf>
    <xf numFmtId="3" fontId="38" fillId="0" borderId="4" xfId="12" applyNumberFormat="1" applyFont="1" applyBorder="1" applyAlignment="1">
      <alignment horizontal="right"/>
    </xf>
    <xf numFmtId="0" fontId="26" fillId="6" borderId="6" xfId="12" applyFont="1" applyFill="1" applyBorder="1" applyAlignment="1">
      <alignment vertical="center"/>
    </xf>
    <xf numFmtId="0" fontId="40" fillId="6" borderId="5" xfId="12" applyFont="1" applyFill="1" applyBorder="1" applyAlignment="1">
      <alignment horizontal="left" vertical="center"/>
    </xf>
    <xf numFmtId="0" fontId="14" fillId="0" borderId="0" xfId="12" applyFont="1"/>
    <xf numFmtId="0" fontId="38" fillId="5" borderId="4" xfId="12" applyFont="1" applyFill="1" applyBorder="1" applyAlignment="1">
      <alignment horizontal="center" vertical="center" wrapText="1"/>
    </xf>
    <xf numFmtId="0" fontId="4" fillId="6" borderId="0" xfId="12" applyFill="1"/>
    <xf numFmtId="0" fontId="4" fillId="0" borderId="0" xfId="12" applyAlignment="1">
      <alignment horizontal="left"/>
    </xf>
    <xf numFmtId="0" fontId="38" fillId="6" borderId="4" xfId="12" applyFont="1" applyFill="1" applyBorder="1" applyAlignment="1">
      <alignment horizontal="left" vertical="center" wrapText="1"/>
    </xf>
    <xf numFmtId="0" fontId="4" fillId="6" borderId="0" xfId="12" applyFill="1" applyAlignment="1">
      <alignment horizontal="left"/>
    </xf>
    <xf numFmtId="3" fontId="37" fillId="6" borderId="4" xfId="12" applyNumberFormat="1" applyFont="1" applyFill="1" applyBorder="1" applyAlignment="1">
      <alignment horizontal="right"/>
    </xf>
    <xf numFmtId="0" fontId="45" fillId="0" borderId="0" xfId="12" applyFont="1" applyAlignment="1">
      <alignment horizontal="center" vertical="center" wrapText="1"/>
    </xf>
    <xf numFmtId="3" fontId="26" fillId="6" borderId="4" xfId="12" applyNumberFormat="1" applyFont="1" applyFill="1" applyBorder="1" applyAlignment="1">
      <alignment vertical="center" wrapText="1"/>
    </xf>
    <xf numFmtId="3" fontId="14" fillId="0" borderId="4" xfId="12" applyNumberFormat="1" applyFont="1" applyBorder="1" applyAlignment="1">
      <alignment horizontal="right"/>
    </xf>
    <xf numFmtId="4" fontId="14" fillId="0" borderId="4" xfId="12" applyNumberFormat="1" applyFont="1" applyBorder="1" applyAlignment="1">
      <alignment horizontal="right"/>
    </xf>
    <xf numFmtId="0" fontId="36" fillId="0" borderId="0" xfId="13" applyFont="1" applyAlignment="1">
      <alignment horizontal="center" vertical="center" wrapText="1"/>
    </xf>
    <xf numFmtId="0" fontId="3" fillId="0" borderId="0" xfId="13"/>
    <xf numFmtId="0" fontId="14" fillId="0" borderId="0" xfId="13" applyFont="1" applyAlignment="1">
      <alignment vertical="center" wrapText="1"/>
    </xf>
    <xf numFmtId="0" fontId="38" fillId="6" borderId="4" xfId="13" applyFont="1" applyFill="1" applyBorder="1" applyAlignment="1">
      <alignment horizontal="center" vertical="center" wrapText="1"/>
    </xf>
    <xf numFmtId="0" fontId="40" fillId="5" borderId="4" xfId="13" applyFont="1" applyFill="1" applyBorder="1" applyAlignment="1">
      <alignment horizontal="left" vertical="center" wrapText="1"/>
    </xf>
    <xf numFmtId="3" fontId="14" fillId="5" borderId="4" xfId="13" applyNumberFormat="1" applyFont="1" applyFill="1" applyBorder="1" applyAlignment="1">
      <alignment horizontal="right"/>
    </xf>
    <xf numFmtId="0" fontId="3" fillId="0" borderId="4" xfId="13" applyBorder="1"/>
    <xf numFmtId="0" fontId="26" fillId="5" borderId="4" xfId="13" applyFont="1" applyFill="1" applyBorder="1" applyAlignment="1">
      <alignment horizontal="left" vertical="center" wrapText="1"/>
    </xf>
    <xf numFmtId="3" fontId="14" fillId="5" borderId="4" xfId="13" applyNumberFormat="1" applyFont="1" applyFill="1" applyBorder="1" applyAlignment="1">
      <alignment horizontal="right" wrapText="1"/>
    </xf>
    <xf numFmtId="0" fontId="37" fillId="0" borderId="0" xfId="13" applyFont="1" applyAlignment="1">
      <alignment vertical="center" wrapText="1"/>
    </xf>
    <xf numFmtId="0" fontId="41" fillId="5" borderId="4" xfId="13" quotePrefix="1" applyFont="1" applyFill="1" applyBorder="1" applyAlignment="1">
      <alignment horizontal="left" vertical="center" wrapText="1" indent="1"/>
    </xf>
    <xf numFmtId="0" fontId="41" fillId="5" borderId="4" xfId="13" applyFont="1" applyFill="1" applyBorder="1" applyAlignment="1">
      <alignment horizontal="left" vertical="center" indent="1"/>
    </xf>
    <xf numFmtId="0" fontId="41" fillId="5" borderId="4" xfId="13" applyFont="1" applyFill="1" applyBorder="1" applyAlignment="1">
      <alignment horizontal="left" vertical="center" wrapText="1" indent="1"/>
    </xf>
    <xf numFmtId="4" fontId="23" fillId="0" borderId="4" xfId="9" applyNumberFormat="1" applyFont="1" applyBorder="1" applyAlignment="1">
      <alignment horizontal="right" wrapText="1"/>
    </xf>
    <xf numFmtId="4" fontId="20" fillId="0" borderId="4" xfId="9" applyNumberFormat="1" applyFont="1" applyBorder="1" applyAlignment="1">
      <alignment horizontal="right" wrapText="1"/>
    </xf>
    <xf numFmtId="4" fontId="24" fillId="0" borderId="4" xfId="8" applyNumberFormat="1" applyFont="1" applyBorder="1" applyAlignment="1">
      <alignment horizontal="right"/>
    </xf>
    <xf numFmtId="4" fontId="25" fillId="0" borderId="4" xfId="8" applyNumberFormat="1" applyFont="1" applyBorder="1" applyAlignment="1">
      <alignment horizontal="right"/>
    </xf>
    <xf numFmtId="4" fontId="24" fillId="5" borderId="4" xfId="8" applyNumberFormat="1" applyFont="1" applyFill="1" applyBorder="1" applyAlignment="1">
      <alignment horizontal="right"/>
    </xf>
    <xf numFmtId="4" fontId="23" fillId="0" borderId="4" xfId="9" applyNumberFormat="1" applyFont="1" applyBorder="1" applyAlignment="1">
      <alignment horizontal="right" vertical="center" wrapText="1"/>
    </xf>
    <xf numFmtId="4" fontId="25" fillId="0" borderId="4" xfId="5" applyNumberFormat="1" applyFont="1" applyBorder="1" applyAlignment="1">
      <alignment horizontal="right"/>
    </xf>
    <xf numFmtId="4" fontId="24" fillId="0" borderId="4" xfId="5" applyNumberFormat="1" applyFont="1" applyBorder="1" applyAlignment="1">
      <alignment horizontal="right"/>
    </xf>
    <xf numFmtId="4" fontId="26" fillId="6" borderId="4" xfId="12" applyNumberFormat="1" applyFont="1" applyFill="1" applyBorder="1" applyAlignment="1">
      <alignment vertical="center" wrapText="1"/>
    </xf>
    <xf numFmtId="4" fontId="38" fillId="0" borderId="4" xfId="12" applyNumberFormat="1" applyFont="1" applyBorder="1" applyAlignment="1">
      <alignment horizontal="right"/>
    </xf>
    <xf numFmtId="4" fontId="38" fillId="6" borderId="4" xfId="12" applyNumberFormat="1" applyFont="1" applyFill="1" applyBorder="1" applyAlignment="1">
      <alignment horizontal="center" vertical="center" wrapText="1"/>
    </xf>
    <xf numFmtId="4" fontId="38" fillId="6" borderId="4" xfId="12" applyNumberFormat="1" applyFont="1" applyFill="1" applyBorder="1" applyAlignment="1">
      <alignment horizontal="left" vertical="center" wrapText="1"/>
    </xf>
    <xf numFmtId="4" fontId="37" fillId="6" borderId="4" xfId="12" applyNumberFormat="1" applyFont="1" applyFill="1" applyBorder="1" applyAlignment="1">
      <alignment horizontal="right"/>
    </xf>
    <xf numFmtId="4" fontId="25" fillId="5" borderId="4" xfId="8" applyNumberFormat="1" applyFont="1" applyFill="1" applyBorder="1" applyAlignment="1">
      <alignment horizontal="right"/>
    </xf>
    <xf numFmtId="3" fontId="25" fillId="5" borderId="4" xfId="8" applyNumberFormat="1" applyFont="1" applyFill="1" applyBorder="1" applyAlignment="1">
      <alignment horizontal="right"/>
    </xf>
    <xf numFmtId="0" fontId="24" fillId="0" borderId="4" xfId="8" applyFont="1" applyBorder="1" applyAlignment="1">
      <alignment horizontal="center" vertical="center" wrapText="1"/>
    </xf>
    <xf numFmtId="0" fontId="28" fillId="0" borderId="4" xfId="8" applyFont="1" applyBorder="1" applyAlignment="1">
      <alignment horizontal="center" vertical="center" wrapText="1"/>
    </xf>
    <xf numFmtId="0" fontId="29" fillId="0" borderId="4" xfId="6" quotePrefix="1" applyFont="1" applyBorder="1" applyAlignment="1">
      <alignment horizontal="center" vertical="center" wrapText="1"/>
    </xf>
    <xf numFmtId="0" fontId="30" fillId="0" borderId="4" xfId="6" quotePrefix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22" fillId="7" borderId="4" xfId="0" applyNumberFormat="1" applyFont="1" applyFill="1" applyBorder="1" applyAlignment="1">
      <alignment horizontal="center"/>
    </xf>
    <xf numFmtId="4" fontId="22" fillId="7" borderId="4" xfId="0" applyNumberFormat="1" applyFont="1" applyFill="1" applyBorder="1"/>
    <xf numFmtId="3" fontId="22" fillId="7" borderId="4" xfId="0" applyNumberFormat="1" applyFont="1" applyFill="1" applyBorder="1" applyAlignment="1">
      <alignment horizontal="right"/>
    </xf>
    <xf numFmtId="4" fontId="22" fillId="7" borderId="4" xfId="0" applyNumberFormat="1" applyFont="1" applyFill="1" applyBorder="1" applyAlignment="1">
      <alignment horizontal="right"/>
    </xf>
    <xf numFmtId="9" fontId="0" fillId="7" borderId="2" xfId="3" applyFont="1" applyFill="1" applyBorder="1" applyAlignment="1">
      <alignment horizontal="right"/>
    </xf>
    <xf numFmtId="4" fontId="7" fillId="7" borderId="3" xfId="0" applyNumberFormat="1" applyFont="1" applyFill="1" applyBorder="1" applyAlignment="1">
      <alignment horizontal="center"/>
    </xf>
    <xf numFmtId="4" fontId="7" fillId="7" borderId="2" xfId="0" applyNumberFormat="1" applyFont="1" applyFill="1" applyBorder="1"/>
    <xf numFmtId="3" fontId="7" fillId="7" borderId="3" xfId="0" applyNumberFormat="1" applyFont="1" applyFill="1" applyBorder="1" applyAlignment="1">
      <alignment horizontal="right"/>
    </xf>
    <xf numFmtId="4" fontId="7" fillId="7" borderId="3" xfId="0" applyNumberFormat="1" applyFont="1" applyFill="1" applyBorder="1" applyAlignment="1">
      <alignment horizontal="right"/>
    </xf>
    <xf numFmtId="4" fontId="7" fillId="6" borderId="2" xfId="0" applyNumberFormat="1" applyFont="1" applyFill="1" applyBorder="1" applyAlignment="1">
      <alignment horizontal="center"/>
    </xf>
    <xf numFmtId="4" fontId="7" fillId="6" borderId="2" xfId="0" applyNumberFormat="1" applyFont="1" applyFill="1" applyBorder="1"/>
    <xf numFmtId="3" fontId="7" fillId="6" borderId="2" xfId="0" applyNumberFormat="1" applyFont="1" applyFill="1" applyBorder="1" applyAlignment="1">
      <alignment horizontal="right"/>
    </xf>
    <xf numFmtId="4" fontId="7" fillId="6" borderId="2" xfId="0" applyNumberFormat="1" applyFont="1" applyFill="1" applyBorder="1" applyAlignment="1">
      <alignment horizontal="right"/>
    </xf>
    <xf numFmtId="9" fontId="0" fillId="6" borderId="2" xfId="3" applyFont="1" applyFill="1" applyBorder="1" applyAlignment="1">
      <alignment horizontal="right"/>
    </xf>
    <xf numFmtId="0" fontId="7" fillId="6" borderId="2" xfId="0" applyFont="1" applyFill="1" applyBorder="1"/>
    <xf numFmtId="4" fontId="7" fillId="7" borderId="3" xfId="0" applyNumberFormat="1" applyFont="1" applyFill="1" applyBorder="1"/>
    <xf numFmtId="0" fontId="23" fillId="6" borderId="4" xfId="12" applyFont="1" applyFill="1" applyBorder="1" applyAlignment="1">
      <alignment horizontal="center" vertical="center" wrapText="1"/>
    </xf>
    <xf numFmtId="0" fontId="46" fillId="6" borderId="4" xfId="12" applyFont="1" applyFill="1" applyBorder="1" applyAlignment="1">
      <alignment horizontal="center" vertical="center" wrapText="1"/>
    </xf>
    <xf numFmtId="4" fontId="7" fillId="5" borderId="4" xfId="12" applyNumberFormat="1" applyFont="1" applyFill="1" applyBorder="1" applyAlignment="1">
      <alignment horizontal="right"/>
    </xf>
    <xf numFmtId="4" fontId="8" fillId="5" borderId="4" xfId="12" applyNumberFormat="1" applyFont="1" applyFill="1" applyBorder="1" applyAlignment="1">
      <alignment horizontal="right"/>
    </xf>
    <xf numFmtId="4" fontId="35" fillId="0" borderId="4" xfId="12" applyNumberFormat="1" applyFont="1" applyBorder="1"/>
    <xf numFmtId="9" fontId="8" fillId="0" borderId="4" xfId="12" applyNumberFormat="1" applyFont="1" applyBorder="1" applyAlignment="1">
      <alignment horizontal="right"/>
    </xf>
    <xf numFmtId="4" fontId="2" fillId="0" borderId="4" xfId="12" applyNumberFormat="1" applyFont="1" applyBorder="1"/>
    <xf numFmtId="0" fontId="21" fillId="5" borderId="4" xfId="12" applyFont="1" applyFill="1" applyBorder="1" applyAlignment="1">
      <alignment horizontal="left" vertical="center" wrapText="1"/>
    </xf>
    <xf numFmtId="0" fontId="47" fillId="5" borderId="4" xfId="12" quotePrefix="1" applyFont="1" applyFill="1" applyBorder="1" applyAlignment="1">
      <alignment horizontal="left" vertical="center" wrapText="1"/>
    </xf>
    <xf numFmtId="0" fontId="25" fillId="0" borderId="4" xfId="5" applyFont="1" applyBorder="1" applyAlignment="1">
      <alignment vertical="center"/>
    </xf>
    <xf numFmtId="0" fontId="24" fillId="0" borderId="4" xfId="5" applyFont="1" applyBorder="1" applyAlignment="1">
      <alignment vertical="center"/>
    </xf>
    <xf numFmtId="3" fontId="24" fillId="0" borderId="4" xfId="5" applyNumberFormat="1" applyFont="1" applyBorder="1" applyAlignment="1">
      <alignment vertical="center"/>
    </xf>
    <xf numFmtId="4" fontId="24" fillId="0" borderId="4" xfId="5" applyNumberFormat="1" applyFont="1" applyBorder="1" applyAlignment="1">
      <alignment vertical="center"/>
    </xf>
    <xf numFmtId="3" fontId="31" fillId="0" borderId="4" xfId="5" applyNumberFormat="1" applyFont="1" applyBorder="1" applyAlignment="1">
      <alignment vertical="center"/>
    </xf>
    <xf numFmtId="9" fontId="24" fillId="0" borderId="4" xfId="3" applyFont="1" applyFill="1" applyBorder="1" applyAlignment="1">
      <alignment horizontal="center" vertical="center"/>
    </xf>
    <xf numFmtId="4" fontId="25" fillId="0" borderId="4" xfId="5" applyNumberFormat="1" applyFont="1" applyBorder="1" applyAlignment="1">
      <alignment vertical="center"/>
    </xf>
    <xf numFmtId="3" fontId="25" fillId="0" borderId="4" xfId="5" applyNumberFormat="1" applyFont="1" applyBorder="1" applyAlignment="1">
      <alignment vertical="center"/>
    </xf>
    <xf numFmtId="3" fontId="34" fillId="0" borderId="4" xfId="5" applyNumberFormat="1" applyFont="1" applyBorder="1" applyAlignment="1">
      <alignment vertical="center"/>
    </xf>
    <xf numFmtId="0" fontId="27" fillId="7" borderId="4" xfId="8" applyFont="1" applyFill="1" applyBorder="1" applyAlignment="1">
      <alignment horizontal="left"/>
    </xf>
    <xf numFmtId="0" fontId="22" fillId="7" borderId="4" xfId="9" applyFont="1" applyFill="1" applyBorder="1" applyAlignment="1">
      <alignment horizontal="left" wrapText="1"/>
    </xf>
    <xf numFmtId="4" fontId="27" fillId="7" borderId="4" xfId="8" applyNumberFormat="1" applyFont="1" applyFill="1" applyBorder="1" applyAlignment="1">
      <alignment horizontal="right"/>
    </xf>
    <xf numFmtId="3" fontId="27" fillId="7" borderId="4" xfId="8" applyNumberFormat="1" applyFont="1" applyFill="1" applyBorder="1" applyAlignment="1">
      <alignment horizontal="right"/>
    </xf>
    <xf numFmtId="3" fontId="33" fillId="7" borderId="4" xfId="8" applyNumberFormat="1" applyFont="1" applyFill="1" applyBorder="1" applyAlignment="1">
      <alignment horizontal="right"/>
    </xf>
    <xf numFmtId="9" fontId="27" fillId="7" borderId="4" xfId="3" applyFont="1" applyFill="1" applyBorder="1" applyAlignment="1">
      <alignment horizontal="center"/>
    </xf>
    <xf numFmtId="9" fontId="19" fillId="7" borderId="4" xfId="3" applyFont="1" applyFill="1" applyBorder="1" applyAlignment="1">
      <alignment horizontal="center"/>
    </xf>
    <xf numFmtId="0" fontId="23" fillId="6" borderId="4" xfId="9" applyFont="1" applyFill="1" applyBorder="1" applyAlignment="1">
      <alignment horizontal="left" wrapText="1"/>
    </xf>
    <xf numFmtId="0" fontId="24" fillId="6" borderId="4" xfId="5" applyFont="1" applyFill="1" applyBorder="1" applyAlignment="1">
      <alignment horizontal="left"/>
    </xf>
    <xf numFmtId="4" fontId="24" fillId="6" borderId="4" xfId="5" applyNumberFormat="1" applyFont="1" applyFill="1" applyBorder="1"/>
    <xf numFmtId="3" fontId="24" fillId="6" borderId="4" xfId="5" applyNumberFormat="1" applyFont="1" applyFill="1" applyBorder="1"/>
    <xf numFmtId="3" fontId="31" fillId="6" borderId="4" xfId="5" applyNumberFormat="1" applyFont="1" applyFill="1" applyBorder="1"/>
    <xf numFmtId="9" fontId="25" fillId="6" borderId="4" xfId="3" applyFont="1" applyFill="1" applyBorder="1" applyAlignment="1">
      <alignment horizontal="center"/>
    </xf>
    <xf numFmtId="4" fontId="23" fillId="6" borderId="4" xfId="9" applyNumberFormat="1" applyFont="1" applyFill="1" applyBorder="1" applyAlignment="1">
      <alignment horizontal="right" wrapText="1"/>
    </xf>
    <xf numFmtId="3" fontId="24" fillId="6" borderId="4" xfId="9" applyNumberFormat="1" applyFont="1" applyFill="1" applyBorder="1" applyAlignment="1">
      <alignment horizontal="right" wrapText="1"/>
    </xf>
    <xf numFmtId="3" fontId="31" fillId="6" borderId="4" xfId="9" applyNumberFormat="1" applyFont="1" applyFill="1" applyBorder="1" applyAlignment="1">
      <alignment horizontal="right" wrapText="1"/>
    </xf>
    <xf numFmtId="0" fontId="27" fillId="6" borderId="4" xfId="8" applyFont="1" applyFill="1" applyBorder="1" applyAlignment="1">
      <alignment horizontal="left"/>
    </xf>
    <xf numFmtId="0" fontId="22" fillId="6" borderId="4" xfId="9" applyFont="1" applyFill="1" applyBorder="1" applyAlignment="1">
      <alignment horizontal="left" wrapText="1"/>
    </xf>
    <xf numFmtId="4" fontId="27" fillId="6" borderId="4" xfId="8" applyNumberFormat="1" applyFont="1" applyFill="1" applyBorder="1" applyAlignment="1">
      <alignment horizontal="right"/>
    </xf>
    <xf numFmtId="3" fontId="27" fillId="6" borderId="4" xfId="8" applyNumberFormat="1" applyFont="1" applyFill="1" applyBorder="1" applyAlignment="1">
      <alignment horizontal="right"/>
    </xf>
    <xf numFmtId="9" fontId="27" fillId="6" borderId="4" xfId="3" applyFont="1" applyFill="1" applyBorder="1" applyAlignment="1">
      <alignment horizontal="center"/>
    </xf>
    <xf numFmtId="0" fontId="22" fillId="6" borderId="4" xfId="10" applyFont="1" applyFill="1" applyBorder="1" applyAlignment="1">
      <alignment horizontal="left" wrapText="1"/>
    </xf>
    <xf numFmtId="9" fontId="24" fillId="6" borderId="4" xfId="3" applyFont="1" applyFill="1" applyBorder="1" applyAlignment="1">
      <alignment horizontal="center"/>
    </xf>
    <xf numFmtId="3" fontId="15" fillId="6" borderId="4" xfId="12" applyNumberFormat="1" applyFont="1" applyFill="1" applyBorder="1" applyAlignment="1">
      <alignment vertical="center"/>
    </xf>
    <xf numFmtId="4" fontId="15" fillId="6" borderId="4" xfId="12" applyNumberFormat="1" applyFont="1" applyFill="1" applyBorder="1" applyAlignment="1">
      <alignment vertical="center"/>
    </xf>
    <xf numFmtId="9" fontId="14" fillId="0" borderId="4" xfId="12" applyNumberFormat="1" applyFont="1" applyBorder="1" applyAlignment="1">
      <alignment horizontal="right"/>
    </xf>
    <xf numFmtId="9" fontId="14" fillId="6" borderId="4" xfId="12" applyNumberFormat="1" applyFont="1" applyFill="1" applyBorder="1" applyAlignment="1">
      <alignment horizontal="right"/>
    </xf>
    <xf numFmtId="3" fontId="8" fillId="5" borderId="4" xfId="12" applyNumberFormat="1" applyFont="1" applyFill="1" applyBorder="1" applyAlignment="1">
      <alignment horizontal="right"/>
    </xf>
    <xf numFmtId="9" fontId="0" fillId="7" borderId="3" xfId="3" applyFont="1" applyFill="1" applyBorder="1" applyAlignment="1">
      <alignment horizontal="right"/>
    </xf>
    <xf numFmtId="9" fontId="0" fillId="7" borderId="4" xfId="3" applyFont="1" applyFill="1" applyBorder="1" applyAlignment="1">
      <alignment horizontal="right"/>
    </xf>
    <xf numFmtId="0" fontId="1" fillId="0" borderId="0" xfId="12" applyFont="1"/>
    <xf numFmtId="0" fontId="24" fillId="5" borderId="4" xfId="5" applyFont="1" applyFill="1" applyBorder="1" applyAlignment="1">
      <alignment horizontal="left"/>
    </xf>
    <xf numFmtId="4" fontId="23" fillId="5" borderId="4" xfId="9" applyNumberFormat="1" applyFont="1" applyFill="1" applyBorder="1" applyAlignment="1">
      <alignment horizontal="right" wrapText="1"/>
    </xf>
    <xf numFmtId="3" fontId="24" fillId="5" borderId="4" xfId="9" applyNumberFormat="1" applyFont="1" applyFill="1" applyBorder="1" applyAlignment="1">
      <alignment horizontal="right" wrapText="1"/>
    </xf>
    <xf numFmtId="3" fontId="31" fillId="5" borderId="4" xfId="9" applyNumberFormat="1" applyFont="1" applyFill="1" applyBorder="1" applyAlignment="1">
      <alignment horizontal="right" wrapText="1"/>
    </xf>
    <xf numFmtId="9" fontId="25" fillId="5" borderId="4" xfId="3" applyFont="1" applyFill="1" applyBorder="1" applyAlignment="1">
      <alignment horizontal="center"/>
    </xf>
    <xf numFmtId="0" fontId="20" fillId="5" borderId="4" xfId="9" applyFont="1" applyFill="1" applyBorder="1" applyAlignment="1">
      <alignment horizontal="left" wrapText="1"/>
    </xf>
    <xf numFmtId="4" fontId="20" fillId="5" borderId="4" xfId="9" applyNumberFormat="1" applyFont="1" applyFill="1" applyBorder="1" applyAlignment="1">
      <alignment horizontal="right" wrapText="1"/>
    </xf>
    <xf numFmtId="3" fontId="25" fillId="5" borderId="4" xfId="9" applyNumberFormat="1" applyFont="1" applyFill="1" applyBorder="1" applyAlignment="1">
      <alignment horizontal="right" wrapText="1"/>
    </xf>
    <xf numFmtId="3" fontId="34" fillId="6" borderId="4" xfId="5" applyNumberFormat="1" applyFont="1" applyFill="1" applyBorder="1" applyAlignment="1">
      <alignment horizontal="right"/>
    </xf>
    <xf numFmtId="9" fontId="25" fillId="6" borderId="4" xfId="3" applyFont="1" applyFill="1" applyBorder="1" applyAlignment="1">
      <alignment horizontal="center" vertical="center"/>
    </xf>
    <xf numFmtId="0" fontId="23" fillId="6" borderId="4" xfId="9" applyFont="1" applyFill="1" applyBorder="1" applyAlignment="1">
      <alignment horizontal="left"/>
    </xf>
    <xf numFmtId="4" fontId="25" fillId="5" borderId="4" xfId="5" applyNumberFormat="1" applyFont="1" applyFill="1" applyBorder="1" applyAlignment="1">
      <alignment horizontal="right"/>
    </xf>
    <xf numFmtId="3" fontId="25" fillId="5" borderId="4" xfId="5" applyNumberFormat="1" applyFont="1" applyFill="1" applyBorder="1" applyAlignment="1">
      <alignment horizontal="right"/>
    </xf>
    <xf numFmtId="3" fontId="34" fillId="5" borderId="4" xfId="5" applyNumberFormat="1" applyFont="1" applyFill="1" applyBorder="1" applyAlignment="1">
      <alignment horizontal="right"/>
    </xf>
    <xf numFmtId="9" fontId="25" fillId="5" borderId="4" xfId="3" applyFont="1" applyFill="1" applyBorder="1" applyAlignment="1">
      <alignment horizontal="center" vertical="center"/>
    </xf>
    <xf numFmtId="0" fontId="20" fillId="5" borderId="4" xfId="9" applyFont="1" applyFill="1" applyBorder="1" applyAlignment="1">
      <alignment horizontal="left"/>
    </xf>
    <xf numFmtId="4" fontId="24" fillId="6" borderId="4" xfId="5" applyNumberFormat="1" applyFont="1" applyFill="1" applyBorder="1" applyAlignment="1">
      <alignment horizontal="right"/>
    </xf>
    <xf numFmtId="3" fontId="24" fillId="6" borderId="4" xfId="5" applyNumberFormat="1" applyFont="1" applyFill="1" applyBorder="1" applyAlignment="1">
      <alignment horizontal="right"/>
    </xf>
    <xf numFmtId="9" fontId="0" fillId="5" borderId="2" xfId="3" applyFont="1" applyFill="1" applyBorder="1" applyAlignment="1">
      <alignment horizontal="right"/>
    </xf>
    <xf numFmtId="0" fontId="8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4" fontId="8" fillId="5" borderId="2" xfId="0" applyNumberFormat="1" applyFont="1" applyFill="1" applyBorder="1"/>
    <xf numFmtId="4" fontId="8" fillId="5" borderId="2" xfId="0" applyNumberFormat="1" applyFont="1" applyFill="1" applyBorder="1" applyAlignment="1">
      <alignment horizontal="right"/>
    </xf>
    <xf numFmtId="3" fontId="8" fillId="5" borderId="2" xfId="0" applyNumberFormat="1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/>
    <xf numFmtId="3" fontId="0" fillId="0" borderId="3" xfId="0" applyNumberForma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8" fillId="5" borderId="2" xfId="0" applyFont="1" applyFill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9" xfId="0" applyBorder="1"/>
    <xf numFmtId="3" fontId="0" fillId="0" borderId="9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9" fontId="0" fillId="0" borderId="9" xfId="3" applyFont="1" applyFill="1" applyBorder="1" applyAlignment="1">
      <alignment horizontal="right"/>
    </xf>
    <xf numFmtId="4" fontId="0" fillId="6" borderId="4" xfId="0" applyNumberFormat="1" applyFill="1" applyBorder="1" applyAlignment="1">
      <alignment horizontal="center"/>
    </xf>
    <xf numFmtId="4" fontId="0" fillId="6" borderId="4" xfId="0" applyNumberFormat="1" applyFill="1" applyBorder="1"/>
    <xf numFmtId="4" fontId="7" fillId="6" borderId="4" xfId="0" applyNumberFormat="1" applyFont="1" applyFill="1" applyBorder="1"/>
    <xf numFmtId="0" fontId="0" fillId="0" borderId="4" xfId="0" applyBorder="1" applyAlignment="1">
      <alignment horizontal="left"/>
    </xf>
    <xf numFmtId="0" fontId="0" fillId="0" borderId="4" xfId="0" applyBorder="1"/>
    <xf numFmtId="4" fontId="0" fillId="0" borderId="4" xfId="0" applyNumberFormat="1" applyBorder="1"/>
    <xf numFmtId="0" fontId="7" fillId="6" borderId="4" xfId="0" applyFont="1" applyFill="1" applyBorder="1"/>
    <xf numFmtId="9" fontId="0" fillId="6" borderId="9" xfId="3" applyFont="1" applyFill="1" applyBorder="1" applyAlignment="1">
      <alignment horizontal="right"/>
    </xf>
    <xf numFmtId="0" fontId="37" fillId="5" borderId="0" xfId="12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35" fillId="0" borderId="0" xfId="12" applyFont="1" applyAlignment="1">
      <alignment horizontal="left" vertical="top" wrapText="1"/>
    </xf>
    <xf numFmtId="0" fontId="38" fillId="6" borderId="5" xfId="12" quotePrefix="1" applyFont="1" applyFill="1" applyBorder="1" applyAlignment="1">
      <alignment horizontal="left" wrapText="1"/>
    </xf>
    <xf numFmtId="0" fontId="38" fillId="6" borderId="6" xfId="12" quotePrefix="1" applyFont="1" applyFill="1" applyBorder="1" applyAlignment="1">
      <alignment horizontal="left" wrapText="1"/>
    </xf>
    <xf numFmtId="0" fontId="38" fillId="6" borderId="7" xfId="12" quotePrefix="1" applyFont="1" applyFill="1" applyBorder="1" applyAlignment="1">
      <alignment horizontal="left" wrapText="1"/>
    </xf>
    <xf numFmtId="0" fontId="38" fillId="6" borderId="4" xfId="12" quotePrefix="1" applyFont="1" applyFill="1" applyBorder="1" applyAlignment="1">
      <alignment horizontal="left" vertical="center" wrapText="1"/>
    </xf>
    <xf numFmtId="0" fontId="40" fillId="0" borderId="0" xfId="12" applyFont="1" applyAlignment="1">
      <alignment horizontal="left" vertical="top" wrapText="1"/>
    </xf>
    <xf numFmtId="0" fontId="40" fillId="0" borderId="5" xfId="12" applyFont="1" applyBorder="1" applyAlignment="1">
      <alignment horizontal="left" vertical="center" wrapText="1"/>
    </xf>
    <xf numFmtId="0" fontId="26" fillId="0" borderId="6" xfId="12" applyFont="1" applyBorder="1" applyAlignment="1">
      <alignment vertical="center" wrapText="1"/>
    </xf>
    <xf numFmtId="0" fontId="40" fillId="0" borderId="5" xfId="12" quotePrefix="1" applyFont="1" applyBorder="1" applyAlignment="1">
      <alignment horizontal="left" vertical="center" wrapText="1"/>
    </xf>
    <xf numFmtId="0" fontId="40" fillId="0" borderId="5" xfId="12" quotePrefix="1" applyFont="1" applyBorder="1" applyAlignment="1">
      <alignment horizontal="left" vertical="center"/>
    </xf>
    <xf numFmtId="0" fontId="26" fillId="0" borderId="6" xfId="12" applyFont="1" applyBorder="1" applyAlignment="1">
      <alignment vertical="center"/>
    </xf>
    <xf numFmtId="0" fontId="40" fillId="6" borderId="5" xfId="12" quotePrefix="1" applyFont="1" applyFill="1" applyBorder="1" applyAlignment="1">
      <alignment horizontal="left" vertical="center" wrapText="1"/>
    </xf>
    <xf numFmtId="0" fontId="26" fillId="6" borderId="6" xfId="12" applyFont="1" applyFill="1" applyBorder="1" applyAlignment="1">
      <alignment vertical="center" wrapText="1"/>
    </xf>
    <xf numFmtId="0" fontId="36" fillId="5" borderId="8" xfId="12" applyFont="1" applyFill="1" applyBorder="1" applyAlignment="1">
      <alignment horizontal="center" vertical="center" wrapText="1"/>
    </xf>
    <xf numFmtId="0" fontId="40" fillId="5" borderId="0" xfId="12" applyFont="1" applyFill="1" applyAlignment="1">
      <alignment horizontal="left" vertical="center" wrapText="1"/>
    </xf>
    <xf numFmtId="0" fontId="38" fillId="0" borderId="4" xfId="12" quotePrefix="1" applyFont="1" applyBorder="1" applyAlignment="1">
      <alignment horizontal="center" vertical="center" wrapText="1"/>
    </xf>
    <xf numFmtId="0" fontId="39" fillId="0" borderId="5" xfId="12" quotePrefix="1" applyFont="1" applyBorder="1" applyAlignment="1">
      <alignment horizontal="center" vertical="center" wrapText="1"/>
    </xf>
    <xf numFmtId="0" fontId="39" fillId="0" borderId="6" xfId="12" quotePrefix="1" applyFont="1" applyBorder="1" applyAlignment="1">
      <alignment horizontal="center" vertical="center" wrapText="1"/>
    </xf>
    <xf numFmtId="0" fontId="40" fillId="0" borderId="6" xfId="12" applyFont="1" applyBorder="1" applyAlignment="1">
      <alignment horizontal="left" vertical="center" wrapText="1"/>
    </xf>
    <xf numFmtId="0" fontId="40" fillId="6" borderId="5" xfId="12" applyFont="1" applyFill="1" applyBorder="1" applyAlignment="1">
      <alignment horizontal="left" vertical="center" wrapText="1"/>
    </xf>
    <xf numFmtId="0" fontId="26" fillId="6" borderId="6" xfId="12" applyFont="1" applyFill="1" applyBorder="1" applyAlignment="1">
      <alignment vertical="center"/>
    </xf>
    <xf numFmtId="0" fontId="36" fillId="5" borderId="0" xfId="12" applyFont="1" applyFill="1" applyAlignment="1">
      <alignment horizontal="center" vertical="center" wrapText="1"/>
    </xf>
    <xf numFmtId="0" fontId="40" fillId="5" borderId="1" xfId="12" applyFont="1" applyFill="1" applyBorder="1" applyAlignment="1">
      <alignment horizontal="left" vertical="center" wrapText="1"/>
    </xf>
    <xf numFmtId="0" fontId="39" fillId="0" borderId="4" xfId="12" quotePrefix="1" applyFont="1" applyBorder="1" applyAlignment="1">
      <alignment horizontal="center" wrapText="1"/>
    </xf>
    <xf numFmtId="0" fontId="39" fillId="0" borderId="5" xfId="12" quotePrefix="1" applyFont="1" applyBorder="1" applyAlignment="1">
      <alignment horizontal="center" wrapText="1"/>
    </xf>
    <xf numFmtId="0" fontId="18" fillId="0" borderId="0" xfId="8" applyFont="1" applyAlignment="1">
      <alignment horizontal="center"/>
    </xf>
    <xf numFmtId="0" fontId="18" fillId="0" borderId="0" xfId="8" applyFont="1" applyAlignment="1">
      <alignment horizontal="center" vertical="center"/>
    </xf>
    <xf numFmtId="0" fontId="37" fillId="0" borderId="1" xfId="13" applyFont="1" applyBorder="1" applyAlignment="1">
      <alignment horizontal="center" vertical="center" wrapText="1"/>
    </xf>
    <xf numFmtId="0" fontId="27" fillId="0" borderId="1" xfId="5" applyFont="1" applyBorder="1" applyAlignment="1">
      <alignment horizontal="center" vertical="center"/>
    </xf>
    <xf numFmtId="0" fontId="38" fillId="6" borderId="5" xfId="12" applyFont="1" applyFill="1" applyBorder="1" applyAlignment="1">
      <alignment horizontal="center" vertical="center" wrapText="1"/>
    </xf>
    <xf numFmtId="0" fontId="38" fillId="6" borderId="6" xfId="12" applyFont="1" applyFill="1" applyBorder="1" applyAlignment="1">
      <alignment horizontal="center" vertical="center" wrapText="1"/>
    </xf>
    <xf numFmtId="0" fontId="38" fillId="6" borderId="7" xfId="12" applyFont="1" applyFill="1" applyBorder="1" applyAlignment="1">
      <alignment horizontal="center" vertical="center" wrapText="1"/>
    </xf>
    <xf numFmtId="0" fontId="37" fillId="0" borderId="0" xfId="13" applyFont="1" applyAlignment="1">
      <alignment horizontal="center" vertical="center" wrapText="1"/>
    </xf>
    <xf numFmtId="0" fontId="18" fillId="0" borderId="0" xfId="5" applyFont="1" applyAlignment="1">
      <alignment horizontal="center" vertical="center"/>
    </xf>
  </cellXfs>
  <cellStyles count="14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4" xfId="5" xr:uid="{00000000-0005-0000-0000-000004000000}"/>
    <cellStyle name="Normal 5" xfId="8" xr:uid="{00000000-0005-0000-0000-000005000000}"/>
    <cellStyle name="Normal 6" xfId="12" xr:uid="{CFFD1221-093E-45FE-BA60-71316765C0C7}"/>
    <cellStyle name="Normal 7" xfId="13" xr:uid="{364C1D2F-A47B-4E44-A7EC-56AE77D0D097}"/>
    <cellStyle name="Obično_1Prihodi-rashodi2004" xfId="7" xr:uid="{00000000-0005-0000-0000-000006000000}"/>
    <cellStyle name="Obično_bilanca" xfId="6" xr:uid="{00000000-0005-0000-0000-000007000000}"/>
    <cellStyle name="Obično_List4" xfId="10" xr:uid="{00000000-0005-0000-0000-000008000000}"/>
    <cellStyle name="Obično_List5" xfId="11" xr:uid="{00000000-0005-0000-0000-000009000000}"/>
    <cellStyle name="Obično_List7" xfId="9" xr:uid="{00000000-0005-0000-0000-00000A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E849.92F18F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4</xdr:row>
      <xdr:rowOff>95250</xdr:rowOff>
    </xdr:from>
    <xdr:to>
      <xdr:col>19</xdr:col>
      <xdr:colOff>133350</xdr:colOff>
      <xdr:row>13</xdr:row>
      <xdr:rowOff>104775</xdr:rowOff>
    </xdr:to>
    <xdr:pic>
      <xdr:nvPicPr>
        <xdr:cNvPr id="2" name="Picture 1" descr="cid:image001.png@01D7E849.92F18F40">
          <a:extLst>
            <a:ext uri="{FF2B5EF4-FFF2-40B4-BE49-F238E27FC236}">
              <a16:creationId xmlns:a16="http://schemas.microsoft.com/office/drawing/2014/main" id="{E668DDC8-9CBD-4093-A06B-3C609688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857250"/>
          <a:ext cx="459105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2"/>
  <sheetViews>
    <sheetView workbookViewId="0">
      <selection activeCell="A28" sqref="A28:I28"/>
    </sheetView>
  </sheetViews>
  <sheetFormatPr defaultColWidth="8.85546875" defaultRowHeight="15"/>
  <cols>
    <col min="1" max="16384" width="8.85546875" style="5"/>
  </cols>
  <sheetData>
    <row r="1" spans="1:9">
      <c r="A1" s="4"/>
      <c r="B1" s="4"/>
      <c r="C1" s="4"/>
      <c r="D1" s="4"/>
      <c r="E1" s="4"/>
      <c r="F1" s="4"/>
      <c r="G1" s="4"/>
    </row>
    <row r="2" spans="1:9" ht="26.25">
      <c r="A2" s="268" t="s">
        <v>204</v>
      </c>
      <c r="B2" s="268"/>
      <c r="C2" s="268"/>
      <c r="D2" s="268"/>
      <c r="E2" s="268"/>
      <c r="F2" s="268"/>
      <c r="G2" s="268"/>
      <c r="H2" s="268"/>
      <c r="I2" s="268"/>
    </row>
    <row r="3" spans="1:9" ht="26.25">
      <c r="A3" s="268"/>
      <c r="B3" s="268"/>
      <c r="C3" s="268"/>
      <c r="D3" s="268"/>
      <c r="E3" s="268"/>
      <c r="F3" s="268"/>
      <c r="G3" s="268"/>
      <c r="H3" s="268"/>
      <c r="I3" s="268"/>
    </row>
    <row r="4" spans="1:9">
      <c r="A4" s="4"/>
      <c r="B4" s="4"/>
      <c r="C4" s="4"/>
      <c r="D4" s="4"/>
      <c r="E4" s="4"/>
      <c r="F4" s="4"/>
      <c r="G4" s="4"/>
    </row>
    <row r="7" spans="1:9">
      <c r="A7" s="4"/>
      <c r="B7" s="4"/>
      <c r="C7" s="4"/>
      <c r="D7" s="4"/>
      <c r="E7" s="4"/>
      <c r="F7" s="4"/>
      <c r="G7" s="4"/>
    </row>
    <row r="8" spans="1:9" ht="21" customHeight="1"/>
    <row r="11" spans="1:9" ht="23.25">
      <c r="A11" s="269"/>
      <c r="B11" s="269"/>
      <c r="C11" s="269"/>
      <c r="D11" s="269"/>
      <c r="E11" s="269"/>
      <c r="F11" s="269"/>
      <c r="G11" s="269"/>
      <c r="H11" s="269"/>
      <c r="I11" s="269"/>
    </row>
    <row r="12" spans="1:9" ht="13.5" customHeight="1">
      <c r="A12" s="4"/>
      <c r="B12" s="4"/>
      <c r="C12" s="4"/>
      <c r="D12" s="4"/>
      <c r="E12" s="4"/>
      <c r="F12" s="4"/>
      <c r="G12" s="4"/>
    </row>
    <row r="13" spans="1:9" hidden="1"/>
    <row r="14" spans="1:9">
      <c r="A14" s="271" t="s">
        <v>205</v>
      </c>
      <c r="B14" s="271"/>
      <c r="C14" s="271"/>
      <c r="D14" s="271"/>
      <c r="E14" s="271"/>
      <c r="F14" s="271"/>
      <c r="G14" s="271"/>
      <c r="H14" s="271"/>
      <c r="I14" s="271"/>
    </row>
    <row r="15" spans="1:9">
      <c r="A15" s="271"/>
      <c r="B15" s="271"/>
      <c r="C15" s="271"/>
      <c r="D15" s="271"/>
      <c r="E15" s="271"/>
      <c r="F15" s="271"/>
      <c r="G15" s="271"/>
      <c r="H15" s="271"/>
      <c r="I15" s="271"/>
    </row>
    <row r="16" spans="1:9" ht="27" customHeight="1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>
      <c r="A17" s="4"/>
      <c r="B17" s="4"/>
      <c r="C17" s="4"/>
      <c r="D17" s="4"/>
      <c r="E17" s="4"/>
      <c r="F17" s="4"/>
      <c r="G17" s="4"/>
    </row>
    <row r="18" spans="1:9">
      <c r="A18" s="4"/>
      <c r="B18" s="4"/>
      <c r="C18" s="4"/>
      <c r="D18" s="4"/>
      <c r="E18" s="4"/>
      <c r="F18" s="4"/>
      <c r="G18" s="4"/>
    </row>
    <row r="19" spans="1:9">
      <c r="A19" s="4"/>
      <c r="B19" s="4"/>
      <c r="C19" s="4"/>
      <c r="D19" s="4"/>
      <c r="E19" s="4"/>
      <c r="F19" s="4"/>
      <c r="G19" s="4"/>
    </row>
    <row r="20" spans="1:9">
      <c r="A20" s="4"/>
      <c r="B20" s="4"/>
      <c r="C20" s="4"/>
      <c r="D20" s="4"/>
      <c r="E20" s="4"/>
      <c r="F20" s="4"/>
      <c r="G20" s="4"/>
    </row>
    <row r="21" spans="1:9">
      <c r="A21" s="4"/>
      <c r="B21" s="4"/>
      <c r="C21" s="4"/>
      <c r="D21" s="4"/>
      <c r="E21" s="4"/>
      <c r="F21" s="4"/>
      <c r="G21" s="4"/>
    </row>
    <row r="22" spans="1:9">
      <c r="A22" s="4"/>
      <c r="B22" s="4"/>
      <c r="C22" s="4"/>
      <c r="D22" s="4"/>
      <c r="E22" s="4"/>
      <c r="F22" s="4"/>
      <c r="G22" s="4"/>
    </row>
    <row r="24" spans="1:9">
      <c r="A24" s="4"/>
      <c r="B24" s="4"/>
      <c r="C24" s="4"/>
      <c r="D24" s="4"/>
      <c r="E24" s="4"/>
      <c r="F24" s="4"/>
      <c r="G24" s="4"/>
    </row>
    <row r="25" spans="1:9">
      <c r="A25" s="4"/>
      <c r="B25" s="4"/>
      <c r="C25" s="4"/>
      <c r="D25" s="4"/>
      <c r="E25" s="4"/>
      <c r="F25" s="4"/>
      <c r="G25" s="4"/>
    </row>
    <row r="26" spans="1:9">
      <c r="A26" s="4"/>
      <c r="B26" s="4"/>
      <c r="C26" s="4"/>
      <c r="D26" s="4"/>
      <c r="E26" s="4"/>
      <c r="F26" s="4"/>
      <c r="G26" s="4"/>
    </row>
    <row r="27" spans="1:9">
      <c r="A27" s="4"/>
      <c r="B27" s="4"/>
      <c r="C27" s="4"/>
      <c r="D27" s="4"/>
      <c r="E27" s="4"/>
      <c r="F27" s="4"/>
      <c r="G27" s="4"/>
    </row>
    <row r="28" spans="1:9" ht="15.75">
      <c r="A28" s="270" t="s">
        <v>206</v>
      </c>
      <c r="B28" s="270"/>
      <c r="C28" s="270"/>
      <c r="D28" s="270"/>
      <c r="E28" s="270"/>
      <c r="F28" s="270"/>
      <c r="G28" s="270"/>
      <c r="H28" s="270"/>
      <c r="I28" s="270"/>
    </row>
    <row r="29" spans="1:9">
      <c r="A29" s="4"/>
      <c r="B29" s="4"/>
      <c r="C29" s="4"/>
      <c r="D29" s="4"/>
      <c r="E29" s="4"/>
      <c r="F29" s="4"/>
      <c r="G29" s="4"/>
    </row>
    <row r="30" spans="1:9">
      <c r="A30" s="4"/>
      <c r="B30" s="4"/>
      <c r="C30" s="4"/>
      <c r="D30" s="4"/>
      <c r="E30" s="4"/>
      <c r="F30" s="4"/>
      <c r="G30" s="4"/>
    </row>
    <row r="31" spans="1:9">
      <c r="A31" s="4"/>
      <c r="B31" s="4"/>
      <c r="C31" s="4"/>
      <c r="D31" s="4"/>
      <c r="E31" s="4"/>
      <c r="F31" s="4"/>
      <c r="G31" s="4"/>
    </row>
    <row r="32" spans="1:9">
      <c r="A32" s="4"/>
      <c r="B32" s="4"/>
      <c r="C32" s="4"/>
      <c r="D32" s="4"/>
      <c r="E32" s="4"/>
      <c r="F32" s="4"/>
      <c r="G32" s="4"/>
    </row>
  </sheetData>
  <mergeCells count="5">
    <mergeCell ref="A2:I2"/>
    <mergeCell ref="A3:I3"/>
    <mergeCell ref="A11:I11"/>
    <mergeCell ref="A28:I28"/>
    <mergeCell ref="A14:I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178D-309D-4935-ADA9-BE0D89A656D1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968D4-AC5F-4A0D-AC6D-2730151AE70E}">
  <sheetPr>
    <tabColor theme="8" tint="0.59999389629810485"/>
  </sheetPr>
  <dimension ref="A1:BE122"/>
  <sheetViews>
    <sheetView zoomScaleNormal="100" workbookViewId="0">
      <selection activeCell="I17" sqref="I17"/>
    </sheetView>
  </sheetViews>
  <sheetFormatPr defaultRowHeight="15"/>
  <cols>
    <col min="1" max="1" width="7.28515625" style="3" customWidth="1" collapsed="1"/>
    <col min="2" max="2" width="12.7109375" style="1" bestFit="1" customWidth="1" collapsed="1"/>
    <col min="3" max="3" width="82.5703125" style="1" customWidth="1" collapsed="1"/>
    <col min="4" max="4" width="18" style="1" bestFit="1" customWidth="1" collapsed="1"/>
    <col min="5" max="5" width="16.42578125" style="1" bestFit="1" customWidth="1" collapsed="1"/>
    <col min="6" max="6" width="10.140625" style="1" customWidth="1" collapsed="1"/>
    <col min="7" max="7" width="12.7109375" style="1" bestFit="1" customWidth="1"/>
    <col min="8" max="8" width="9.140625" style="1"/>
    <col min="9" max="9" width="10.140625" style="1" bestFit="1" customWidth="1"/>
    <col min="10" max="16384" width="9.140625" style="1"/>
  </cols>
  <sheetData>
    <row r="1" spans="1:57" s="15" customFormat="1" ht="30" customHeight="1">
      <c r="A1" s="305" t="s">
        <v>181</v>
      </c>
      <c r="B1" s="305"/>
      <c r="C1" s="305"/>
      <c r="D1" s="305"/>
      <c r="E1" s="305"/>
      <c r="F1" s="305"/>
    </row>
    <row r="2" spans="1:57" s="15" customFormat="1" ht="27.75" customHeight="1">
      <c r="A2" s="300" t="s">
        <v>180</v>
      </c>
      <c r="B2" s="300"/>
      <c r="C2" s="300"/>
      <c r="D2" s="300"/>
      <c r="E2" s="300"/>
      <c r="F2" s="300"/>
    </row>
    <row r="3" spans="1:57" s="15" customFormat="1" ht="35.25" customHeight="1">
      <c r="A3" s="40"/>
      <c r="B3" s="41"/>
      <c r="C3" s="18" t="s">
        <v>99</v>
      </c>
      <c r="D3" s="13" t="s">
        <v>208</v>
      </c>
      <c r="E3" s="14" t="s">
        <v>209</v>
      </c>
      <c r="F3" s="12" t="s">
        <v>23</v>
      </c>
    </row>
    <row r="4" spans="1:57" s="15" customFormat="1" ht="12.75" customHeight="1">
      <c r="A4" s="40"/>
      <c r="B4" s="42"/>
      <c r="C4" s="35">
        <v>1</v>
      </c>
      <c r="D4" s="35">
        <v>2</v>
      </c>
      <c r="E4" s="36">
        <v>3</v>
      </c>
      <c r="F4" s="37" t="s">
        <v>196</v>
      </c>
    </row>
    <row r="5" spans="1:57" s="51" customFormat="1" ht="24.75" customHeight="1">
      <c r="A5" s="158"/>
      <c r="B5" s="159"/>
      <c r="C5" s="159" t="s">
        <v>105</v>
      </c>
      <c r="D5" s="160">
        <f>SUM(D6,D65,D100)</f>
        <v>1206042</v>
      </c>
      <c r="E5" s="161">
        <f>SUM(E6,E65,E100)</f>
        <v>1107857</v>
      </c>
      <c r="F5" s="221">
        <f>IFERROR(E5/D5,)</f>
        <v>0.91858907069571372</v>
      </c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</row>
    <row r="6" spans="1:57" s="52" customFormat="1" ht="20.25" customHeight="1">
      <c r="A6" s="163"/>
      <c r="B6" s="164" t="s">
        <v>119</v>
      </c>
      <c r="C6" s="164" t="s">
        <v>120</v>
      </c>
      <c r="D6" s="165">
        <f>SUM(D7+D39+D60)</f>
        <v>873573</v>
      </c>
      <c r="E6" s="166">
        <f>SUM(E7+E39+E60)</f>
        <v>804837.02</v>
      </c>
      <c r="F6" s="220">
        <f>IFERROR(E6/D6,)</f>
        <v>0.92131627236647651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</row>
    <row r="7" spans="1:57" s="53" customFormat="1">
      <c r="A7" s="167"/>
      <c r="B7" s="168" t="s">
        <v>121</v>
      </c>
      <c r="C7" s="168" t="s">
        <v>122</v>
      </c>
      <c r="D7" s="169">
        <f>SUM(D8:D38)</f>
        <v>735913</v>
      </c>
      <c r="E7" s="170">
        <f>SUM(E8:E38)</f>
        <v>685533.06</v>
      </c>
      <c r="F7" s="171">
        <f>IFERROR(E7/D7,)</f>
        <v>0.93154090225339148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</row>
    <row r="8" spans="1:57">
      <c r="A8" s="9">
        <v>11</v>
      </c>
      <c r="B8" s="8">
        <v>3111</v>
      </c>
      <c r="C8" s="7" t="s">
        <v>43</v>
      </c>
      <c r="D8" s="78">
        <v>305000</v>
      </c>
      <c r="E8" s="156">
        <v>299346.38</v>
      </c>
      <c r="F8" s="55">
        <f>IFERROR(E8/D8,)</f>
        <v>0.98146354098360655</v>
      </c>
    </row>
    <row r="9" spans="1:57">
      <c r="A9" s="9">
        <v>11</v>
      </c>
      <c r="B9" s="8">
        <v>3121</v>
      </c>
      <c r="C9" s="7" t="s">
        <v>16</v>
      </c>
      <c r="D9" s="78">
        <v>64368</v>
      </c>
      <c r="E9" s="156">
        <v>64031.87</v>
      </c>
      <c r="F9" s="55">
        <f t="shared" ref="F9:F38" si="0">IFERROR(E9/D9,)</f>
        <v>0.99477799527715638</v>
      </c>
    </row>
    <row r="10" spans="1:57">
      <c r="A10" s="9">
        <v>11</v>
      </c>
      <c r="B10" s="8">
        <v>3132</v>
      </c>
      <c r="C10" s="7" t="s">
        <v>5</v>
      </c>
      <c r="D10" s="78">
        <v>51000</v>
      </c>
      <c r="E10" s="156">
        <v>49392.01</v>
      </c>
      <c r="F10" s="55">
        <f t="shared" si="0"/>
        <v>0.96847078431372557</v>
      </c>
    </row>
    <row r="11" spans="1:57">
      <c r="A11" s="9">
        <v>11</v>
      </c>
      <c r="B11" s="8">
        <v>3211</v>
      </c>
      <c r="C11" s="7" t="s">
        <v>45</v>
      </c>
      <c r="D11" s="78">
        <v>0</v>
      </c>
      <c r="E11" s="156">
        <v>0</v>
      </c>
      <c r="F11" s="55">
        <f t="shared" si="0"/>
        <v>0</v>
      </c>
    </row>
    <row r="12" spans="1:57">
      <c r="A12" s="9">
        <v>11</v>
      </c>
      <c r="B12" s="8">
        <v>3212</v>
      </c>
      <c r="C12" s="7" t="s">
        <v>123</v>
      </c>
      <c r="D12" s="78">
        <v>8300</v>
      </c>
      <c r="E12" s="156">
        <v>8175.79</v>
      </c>
      <c r="F12" s="55">
        <f t="shared" si="0"/>
        <v>0.98503493975903611</v>
      </c>
    </row>
    <row r="13" spans="1:57">
      <c r="A13" s="9">
        <v>11</v>
      </c>
      <c r="B13" s="59">
        <v>3213</v>
      </c>
      <c r="C13" s="7" t="s">
        <v>47</v>
      </c>
      <c r="D13" s="78">
        <v>0</v>
      </c>
      <c r="E13" s="156">
        <v>0</v>
      </c>
      <c r="F13" s="55">
        <f t="shared" si="0"/>
        <v>0</v>
      </c>
    </row>
    <row r="14" spans="1:57">
      <c r="A14" s="9">
        <v>11</v>
      </c>
      <c r="B14" s="59">
        <v>3214</v>
      </c>
      <c r="C14" s="7" t="s">
        <v>79</v>
      </c>
      <c r="D14" s="78">
        <v>0</v>
      </c>
      <c r="E14" s="156">
        <v>0</v>
      </c>
      <c r="F14" s="55">
        <f t="shared" ref="F14" si="1">IFERROR(E14/D14,)</f>
        <v>0</v>
      </c>
    </row>
    <row r="15" spans="1:57">
      <c r="A15" s="9">
        <v>11</v>
      </c>
      <c r="B15" s="8">
        <v>3221</v>
      </c>
      <c r="C15" s="7" t="s">
        <v>48</v>
      </c>
      <c r="D15" s="78">
        <v>0</v>
      </c>
      <c r="E15" s="156">
        <v>0</v>
      </c>
      <c r="F15" s="55">
        <f t="shared" si="0"/>
        <v>0</v>
      </c>
    </row>
    <row r="16" spans="1:57">
      <c r="A16" s="9">
        <v>11</v>
      </c>
      <c r="B16" s="8">
        <v>3222</v>
      </c>
      <c r="C16" s="7" t="s">
        <v>80</v>
      </c>
      <c r="D16" s="78">
        <v>0</v>
      </c>
      <c r="E16" s="156">
        <v>0</v>
      </c>
      <c r="F16" s="55">
        <f t="shared" si="0"/>
        <v>0</v>
      </c>
    </row>
    <row r="17" spans="1:6">
      <c r="A17" s="9">
        <v>11</v>
      </c>
      <c r="B17" s="8">
        <v>3223</v>
      </c>
      <c r="C17" s="7" t="s">
        <v>49</v>
      </c>
      <c r="D17" s="78">
        <v>0</v>
      </c>
      <c r="E17" s="156">
        <v>0</v>
      </c>
      <c r="F17" s="55">
        <f t="shared" si="0"/>
        <v>0</v>
      </c>
    </row>
    <row r="18" spans="1:6">
      <c r="A18" s="9">
        <v>11</v>
      </c>
      <c r="B18" s="8">
        <v>3224</v>
      </c>
      <c r="C18" s="7" t="s">
        <v>50</v>
      </c>
      <c r="D18" s="78">
        <v>0</v>
      </c>
      <c r="E18" s="156">
        <v>0</v>
      </c>
      <c r="F18" s="55">
        <f t="shared" si="0"/>
        <v>0</v>
      </c>
    </row>
    <row r="19" spans="1:6">
      <c r="A19" s="9">
        <v>11</v>
      </c>
      <c r="B19" s="8">
        <v>3225</v>
      </c>
      <c r="C19" s="7" t="s">
        <v>51</v>
      </c>
      <c r="D19" s="78">
        <v>0</v>
      </c>
      <c r="E19" s="156">
        <v>0</v>
      </c>
      <c r="F19" s="55">
        <f t="shared" si="0"/>
        <v>0</v>
      </c>
    </row>
    <row r="20" spans="1:6">
      <c r="A20" s="9">
        <v>11</v>
      </c>
      <c r="B20" s="8">
        <v>3231</v>
      </c>
      <c r="C20" s="7" t="s">
        <v>52</v>
      </c>
      <c r="D20" s="78">
        <v>0</v>
      </c>
      <c r="E20" s="156">
        <v>0</v>
      </c>
      <c r="F20" s="55">
        <f t="shared" si="0"/>
        <v>0</v>
      </c>
    </row>
    <row r="21" spans="1:6">
      <c r="A21" s="9">
        <v>11</v>
      </c>
      <c r="B21" s="8">
        <v>3232</v>
      </c>
      <c r="C21" s="7" t="s">
        <v>53</v>
      </c>
      <c r="D21" s="78">
        <v>10000</v>
      </c>
      <c r="E21" s="156">
        <v>4848.3999999999996</v>
      </c>
      <c r="F21" s="55">
        <f t="shared" si="0"/>
        <v>0.48483999999999994</v>
      </c>
    </row>
    <row r="22" spans="1:6">
      <c r="A22" s="9">
        <v>11</v>
      </c>
      <c r="B22" s="8">
        <v>3233</v>
      </c>
      <c r="C22" s="7" t="s">
        <v>118</v>
      </c>
      <c r="D22" s="78">
        <v>0</v>
      </c>
      <c r="E22" s="156">
        <v>0</v>
      </c>
      <c r="F22" s="55">
        <f t="shared" si="0"/>
        <v>0</v>
      </c>
    </row>
    <row r="23" spans="1:6">
      <c r="A23" s="9">
        <v>11</v>
      </c>
      <c r="B23" s="8">
        <v>3234</v>
      </c>
      <c r="C23" s="7" t="s">
        <v>54</v>
      </c>
      <c r="D23" s="78">
        <v>0</v>
      </c>
      <c r="E23" s="156">
        <v>0</v>
      </c>
      <c r="F23" s="55">
        <f t="shared" si="0"/>
        <v>0</v>
      </c>
    </row>
    <row r="24" spans="1:6">
      <c r="A24" s="9">
        <v>11</v>
      </c>
      <c r="B24" s="8">
        <v>3235</v>
      </c>
      <c r="C24" s="7" t="s">
        <v>55</v>
      </c>
      <c r="D24" s="78">
        <v>42635</v>
      </c>
      <c r="E24" s="156">
        <v>46118.06</v>
      </c>
      <c r="F24" s="55">
        <f t="shared" si="0"/>
        <v>1.0816948516477072</v>
      </c>
    </row>
    <row r="25" spans="1:6">
      <c r="A25" s="9">
        <v>11</v>
      </c>
      <c r="B25" s="8">
        <v>3236</v>
      </c>
      <c r="C25" s="7" t="s">
        <v>56</v>
      </c>
      <c r="D25" s="78">
        <v>3740</v>
      </c>
      <c r="E25" s="156">
        <v>3740</v>
      </c>
      <c r="F25" s="55">
        <f t="shared" si="0"/>
        <v>1</v>
      </c>
    </row>
    <row r="26" spans="1:6">
      <c r="A26" s="9">
        <v>11</v>
      </c>
      <c r="B26" s="8">
        <v>3237</v>
      </c>
      <c r="C26" s="7" t="s">
        <v>57</v>
      </c>
      <c r="D26" s="78">
        <v>26370</v>
      </c>
      <c r="E26" s="156">
        <v>27184.76</v>
      </c>
      <c r="F26" s="55">
        <f t="shared" si="0"/>
        <v>1.0308972317026923</v>
      </c>
    </row>
    <row r="27" spans="1:6">
      <c r="A27" s="9">
        <v>11</v>
      </c>
      <c r="B27" s="8">
        <v>3238</v>
      </c>
      <c r="C27" s="7" t="s">
        <v>58</v>
      </c>
      <c r="D27" s="78">
        <v>11000</v>
      </c>
      <c r="E27" s="156">
        <v>11402</v>
      </c>
      <c r="F27" s="55">
        <f t="shared" si="0"/>
        <v>1.0365454545454544</v>
      </c>
    </row>
    <row r="28" spans="1:6">
      <c r="A28" s="9">
        <v>11</v>
      </c>
      <c r="B28" s="8">
        <v>3239</v>
      </c>
      <c r="C28" s="7" t="s">
        <v>59</v>
      </c>
      <c r="D28" s="78">
        <v>0</v>
      </c>
      <c r="E28" s="156">
        <v>0</v>
      </c>
      <c r="F28" s="55">
        <f t="shared" si="0"/>
        <v>0</v>
      </c>
    </row>
    <row r="29" spans="1:6">
      <c r="A29" s="9">
        <v>11</v>
      </c>
      <c r="B29" s="8">
        <v>3241</v>
      </c>
      <c r="C29" s="7" t="s">
        <v>20</v>
      </c>
      <c r="D29" s="78">
        <v>0</v>
      </c>
      <c r="E29" s="156">
        <v>0</v>
      </c>
      <c r="F29" s="55">
        <f t="shared" ref="F29" si="2">IFERROR(E29/D29,)</f>
        <v>0</v>
      </c>
    </row>
    <row r="30" spans="1:6">
      <c r="A30" s="9">
        <v>11</v>
      </c>
      <c r="B30" s="8">
        <v>3291</v>
      </c>
      <c r="C30" s="7" t="s">
        <v>187</v>
      </c>
      <c r="D30" s="78">
        <v>7150</v>
      </c>
      <c r="E30" s="156">
        <v>7148.52</v>
      </c>
      <c r="F30" s="55">
        <f t="shared" ref="F30" si="3">IFERROR(E30/D30,)</f>
        <v>0.99979300699300711</v>
      </c>
    </row>
    <row r="31" spans="1:6">
      <c r="A31" s="9">
        <v>11</v>
      </c>
      <c r="B31" s="8">
        <v>3292</v>
      </c>
      <c r="C31" s="7" t="s">
        <v>60</v>
      </c>
      <c r="D31" s="78">
        <v>1330</v>
      </c>
      <c r="E31" s="156">
        <v>1325.67</v>
      </c>
      <c r="F31" s="55">
        <f t="shared" si="0"/>
        <v>0.99674436090225571</v>
      </c>
    </row>
    <row r="32" spans="1:6">
      <c r="A32" s="9">
        <v>11</v>
      </c>
      <c r="B32" s="8">
        <v>3293</v>
      </c>
      <c r="C32" s="7" t="s">
        <v>1</v>
      </c>
      <c r="D32" s="78">
        <v>0</v>
      </c>
      <c r="E32" s="156">
        <v>0</v>
      </c>
      <c r="F32" s="55">
        <f t="shared" si="0"/>
        <v>0</v>
      </c>
    </row>
    <row r="33" spans="1:57">
      <c r="A33" s="9">
        <v>11</v>
      </c>
      <c r="B33" s="8">
        <v>3299</v>
      </c>
      <c r="C33" s="7" t="s">
        <v>2</v>
      </c>
      <c r="D33" s="78">
        <v>0</v>
      </c>
      <c r="E33" s="156">
        <v>0</v>
      </c>
      <c r="F33" s="55">
        <f t="shared" si="0"/>
        <v>0</v>
      </c>
    </row>
    <row r="34" spans="1:57">
      <c r="A34" s="9">
        <v>11</v>
      </c>
      <c r="B34" s="8">
        <v>3431</v>
      </c>
      <c r="C34" s="7" t="s">
        <v>63</v>
      </c>
      <c r="D34" s="78">
        <v>20</v>
      </c>
      <c r="E34" s="156">
        <v>11</v>
      </c>
      <c r="F34" s="55">
        <f t="shared" si="0"/>
        <v>0.55000000000000004</v>
      </c>
    </row>
    <row r="35" spans="1:57">
      <c r="A35" s="9">
        <v>11</v>
      </c>
      <c r="B35" s="8">
        <v>4124</v>
      </c>
      <c r="C35" s="7" t="s">
        <v>221</v>
      </c>
      <c r="D35" s="78">
        <v>0</v>
      </c>
      <c r="E35" s="156">
        <v>162808.6</v>
      </c>
      <c r="F35" s="55">
        <f t="shared" si="0"/>
        <v>0</v>
      </c>
    </row>
    <row r="36" spans="1:57">
      <c r="A36" s="9">
        <v>11</v>
      </c>
      <c r="B36" s="8">
        <v>4221</v>
      </c>
      <c r="C36" s="7" t="s">
        <v>64</v>
      </c>
      <c r="D36" s="78">
        <v>0</v>
      </c>
      <c r="E36" s="156">
        <v>0</v>
      </c>
      <c r="F36" s="55">
        <f t="shared" ref="F36:F37" si="4">IFERROR(E36/D36,)</f>
        <v>0</v>
      </c>
    </row>
    <row r="37" spans="1:57">
      <c r="A37" s="9">
        <v>11</v>
      </c>
      <c r="B37" s="8">
        <v>4227</v>
      </c>
      <c r="C37" s="7" t="s">
        <v>98</v>
      </c>
      <c r="D37" s="78">
        <v>205000</v>
      </c>
      <c r="E37" s="156">
        <v>0</v>
      </c>
      <c r="F37" s="55">
        <f t="shared" si="4"/>
        <v>0</v>
      </c>
    </row>
    <row r="38" spans="1:57">
      <c r="A38" s="9">
        <v>11</v>
      </c>
      <c r="B38" s="8">
        <v>4241</v>
      </c>
      <c r="C38" s="7" t="s">
        <v>201</v>
      </c>
      <c r="D38" s="78">
        <v>0</v>
      </c>
      <c r="E38" s="156">
        <v>0</v>
      </c>
      <c r="F38" s="55">
        <f t="shared" si="0"/>
        <v>0</v>
      </c>
    </row>
    <row r="39" spans="1:57" s="53" customFormat="1">
      <c r="A39" s="167"/>
      <c r="B39" s="168" t="s">
        <v>121</v>
      </c>
      <c r="C39" s="168" t="s">
        <v>124</v>
      </c>
      <c r="D39" s="169">
        <f>SUM(D40:D59)</f>
        <v>131970</v>
      </c>
      <c r="E39" s="170">
        <f>SUM(E40:E59)</f>
        <v>113636.38999999998</v>
      </c>
      <c r="F39" s="171">
        <f>IFERROR(E39/D39,)</f>
        <v>0.86107744184284296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</row>
    <row r="40" spans="1:57" s="53" customFormat="1" ht="12.75" customHeight="1">
      <c r="A40" s="242">
        <v>25</v>
      </c>
      <c r="B40" s="243">
        <v>3213</v>
      </c>
      <c r="C40" s="244" t="s">
        <v>47</v>
      </c>
      <c r="D40" s="246">
        <v>1130</v>
      </c>
      <c r="E40" s="245">
        <v>1125.49</v>
      </c>
      <c r="F40" s="241">
        <f t="shared" ref="F40:F42" si="5">IFERROR(E40/D40,)</f>
        <v>0.99600884955752211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</row>
    <row r="41" spans="1:57" s="53" customFormat="1" ht="13.5" customHeight="1">
      <c r="A41" s="242">
        <v>25</v>
      </c>
      <c r="B41" s="243">
        <v>3214</v>
      </c>
      <c r="C41" s="244" t="s">
        <v>79</v>
      </c>
      <c r="D41" s="246">
        <v>70</v>
      </c>
      <c r="E41" s="245">
        <v>63</v>
      </c>
      <c r="F41" s="241">
        <f t="shared" si="5"/>
        <v>0.9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</row>
    <row r="42" spans="1:57" s="53" customFormat="1" ht="13.5" customHeight="1">
      <c r="A42" s="242">
        <v>25</v>
      </c>
      <c r="B42" s="243">
        <v>3221</v>
      </c>
      <c r="C42" s="244" t="s">
        <v>48</v>
      </c>
      <c r="D42" s="246">
        <v>6300</v>
      </c>
      <c r="E42" s="245">
        <v>6251.19</v>
      </c>
      <c r="F42" s="241">
        <f t="shared" si="5"/>
        <v>0.99225238095238089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</row>
    <row r="43" spans="1:57">
      <c r="A43" s="9">
        <v>25</v>
      </c>
      <c r="B43" s="8">
        <v>3222</v>
      </c>
      <c r="C43" s="7" t="s">
        <v>80</v>
      </c>
      <c r="D43" s="78">
        <v>26000</v>
      </c>
      <c r="E43" s="156">
        <v>24484.51</v>
      </c>
      <c r="F43" s="55">
        <f t="shared" ref="F43:F62" si="6">IFERROR(E43/D43,)</f>
        <v>0.94171192307692297</v>
      </c>
    </row>
    <row r="44" spans="1:57">
      <c r="A44" s="9">
        <v>25</v>
      </c>
      <c r="B44" s="8">
        <v>3223</v>
      </c>
      <c r="C44" s="7" t="s">
        <v>49</v>
      </c>
      <c r="D44" s="78">
        <v>5860</v>
      </c>
      <c r="E44" s="156">
        <v>5961.81</v>
      </c>
      <c r="F44" s="55">
        <f t="shared" si="6"/>
        <v>1.0173737201365189</v>
      </c>
    </row>
    <row r="45" spans="1:57">
      <c r="A45" s="9">
        <v>25</v>
      </c>
      <c r="B45" s="8">
        <v>3224</v>
      </c>
      <c r="C45" s="7" t="s">
        <v>50</v>
      </c>
      <c r="D45" s="78">
        <v>2000</v>
      </c>
      <c r="E45" s="156">
        <v>1705.21</v>
      </c>
      <c r="F45" s="55">
        <f t="shared" si="6"/>
        <v>0.85260500000000006</v>
      </c>
    </row>
    <row r="46" spans="1:57">
      <c r="A46" s="9">
        <v>25</v>
      </c>
      <c r="B46" s="8">
        <v>3225</v>
      </c>
      <c r="C46" s="7" t="s">
        <v>51</v>
      </c>
      <c r="D46" s="78">
        <v>3300</v>
      </c>
      <c r="E46" s="156">
        <v>3223.52</v>
      </c>
      <c r="F46" s="55">
        <f t="shared" si="6"/>
        <v>0.97682424242424237</v>
      </c>
    </row>
    <row r="47" spans="1:57">
      <c r="A47" s="9">
        <v>25</v>
      </c>
      <c r="B47" s="8">
        <v>3232</v>
      </c>
      <c r="C47" s="7" t="s">
        <v>53</v>
      </c>
      <c r="D47" s="78">
        <v>3500</v>
      </c>
      <c r="E47" s="156">
        <v>5475.16</v>
      </c>
      <c r="F47" s="55">
        <f t="shared" si="6"/>
        <v>1.5643314285714285</v>
      </c>
    </row>
    <row r="48" spans="1:57">
      <c r="A48" s="9">
        <v>25</v>
      </c>
      <c r="B48" s="8">
        <v>3233</v>
      </c>
      <c r="C48" s="7" t="s">
        <v>118</v>
      </c>
      <c r="D48" s="78">
        <v>0</v>
      </c>
      <c r="E48" s="156">
        <v>0</v>
      </c>
      <c r="F48" s="55">
        <f t="shared" si="6"/>
        <v>0</v>
      </c>
    </row>
    <row r="49" spans="1:6">
      <c r="A49" s="9">
        <v>25</v>
      </c>
      <c r="B49" s="8">
        <v>3234</v>
      </c>
      <c r="C49" s="7" t="s">
        <v>54</v>
      </c>
      <c r="D49" s="78">
        <v>5020</v>
      </c>
      <c r="E49" s="156">
        <v>3675.32</v>
      </c>
      <c r="F49" s="55">
        <f t="shared" si="6"/>
        <v>0.73213545816733072</v>
      </c>
    </row>
    <row r="50" spans="1:6">
      <c r="A50" s="9">
        <v>25</v>
      </c>
      <c r="B50" s="8">
        <v>3235</v>
      </c>
      <c r="C50" s="7" t="s">
        <v>55</v>
      </c>
      <c r="D50" s="78">
        <v>5000</v>
      </c>
      <c r="E50" s="156">
        <v>0</v>
      </c>
      <c r="F50" s="55">
        <f t="shared" si="6"/>
        <v>0</v>
      </c>
    </row>
    <row r="51" spans="1:6">
      <c r="A51" s="9">
        <v>25</v>
      </c>
      <c r="B51" s="8">
        <v>3237</v>
      </c>
      <c r="C51" s="7" t="s">
        <v>57</v>
      </c>
      <c r="D51" s="78">
        <v>38000</v>
      </c>
      <c r="E51" s="156">
        <v>35293.31</v>
      </c>
      <c r="F51" s="55">
        <f t="shared" si="6"/>
        <v>0.92877131578947358</v>
      </c>
    </row>
    <row r="52" spans="1:6">
      <c r="A52" s="9">
        <v>25</v>
      </c>
      <c r="B52" s="8">
        <v>3238</v>
      </c>
      <c r="C52" s="7" t="s">
        <v>58</v>
      </c>
      <c r="D52" s="78">
        <v>4800</v>
      </c>
      <c r="E52" s="156">
        <v>4182.45</v>
      </c>
      <c r="F52" s="55">
        <f t="shared" si="6"/>
        <v>0.87134374999999997</v>
      </c>
    </row>
    <row r="53" spans="1:6">
      <c r="A53" s="9">
        <v>25</v>
      </c>
      <c r="B53" s="8">
        <v>3239</v>
      </c>
      <c r="C53" s="7" t="s">
        <v>59</v>
      </c>
      <c r="D53" s="78">
        <v>0</v>
      </c>
      <c r="E53" s="156">
        <v>0</v>
      </c>
      <c r="F53" s="55">
        <f t="shared" ref="F53" si="7">IFERROR(E53/D53,)</f>
        <v>0</v>
      </c>
    </row>
    <row r="54" spans="1:6">
      <c r="A54" s="9">
        <v>25</v>
      </c>
      <c r="B54" s="8">
        <v>3293</v>
      </c>
      <c r="C54" s="7" t="s">
        <v>1</v>
      </c>
      <c r="D54" s="78">
        <v>0</v>
      </c>
      <c r="E54" s="156">
        <v>0</v>
      </c>
      <c r="F54" s="55">
        <f t="shared" si="6"/>
        <v>0</v>
      </c>
    </row>
    <row r="55" spans="1:6">
      <c r="A55" s="9">
        <v>25</v>
      </c>
      <c r="B55" s="8">
        <v>3294</v>
      </c>
      <c r="C55" s="7" t="s">
        <v>61</v>
      </c>
      <c r="D55" s="78">
        <v>1000</v>
      </c>
      <c r="E55" s="156">
        <v>1247.9100000000001</v>
      </c>
      <c r="F55" s="55">
        <f t="shared" si="6"/>
        <v>1.2479100000000001</v>
      </c>
    </row>
    <row r="56" spans="1:6">
      <c r="A56" s="9">
        <v>25</v>
      </c>
      <c r="B56" s="8">
        <v>3299</v>
      </c>
      <c r="C56" s="7" t="s">
        <v>2</v>
      </c>
      <c r="D56" s="78">
        <v>15000</v>
      </c>
      <c r="E56" s="156">
        <v>14962.09</v>
      </c>
      <c r="F56" s="55">
        <f t="shared" si="6"/>
        <v>0.99747266666666667</v>
      </c>
    </row>
    <row r="57" spans="1:6">
      <c r="A57" s="9">
        <v>25</v>
      </c>
      <c r="B57" s="8">
        <v>3431</v>
      </c>
      <c r="C57" s="7" t="s">
        <v>63</v>
      </c>
      <c r="D57" s="78">
        <v>3590</v>
      </c>
      <c r="E57" s="156">
        <v>3160.17</v>
      </c>
      <c r="F57" s="55">
        <f t="shared" si="6"/>
        <v>0.8802701949860724</v>
      </c>
    </row>
    <row r="58" spans="1:6">
      <c r="A58" s="9">
        <v>25</v>
      </c>
      <c r="B58" s="8">
        <v>4221</v>
      </c>
      <c r="C58" s="7" t="s">
        <v>64</v>
      </c>
      <c r="D58" s="78">
        <v>0</v>
      </c>
      <c r="E58" s="156">
        <v>0</v>
      </c>
      <c r="F58" s="55">
        <f t="shared" si="6"/>
        <v>0</v>
      </c>
    </row>
    <row r="59" spans="1:6">
      <c r="A59" s="9">
        <v>25</v>
      </c>
      <c r="B59" s="8">
        <v>4227</v>
      </c>
      <c r="C59" s="7" t="s">
        <v>98</v>
      </c>
      <c r="D59" s="78">
        <v>11400</v>
      </c>
      <c r="E59" s="156">
        <v>2825.25</v>
      </c>
      <c r="F59" s="55">
        <f t="shared" ref="F59" si="8">IFERROR(E59/D59,)</f>
        <v>0.24782894736842107</v>
      </c>
    </row>
    <row r="60" spans="1:6">
      <c r="A60" s="167"/>
      <c r="B60" s="168" t="s">
        <v>121</v>
      </c>
      <c r="C60" s="168" t="s">
        <v>128</v>
      </c>
      <c r="D60" s="169">
        <f>SUM(D61:D63)</f>
        <v>5690</v>
      </c>
      <c r="E60" s="170">
        <f>SUM(E61:E63)</f>
        <v>5667.5700000000006</v>
      </c>
      <c r="F60" s="171">
        <f>IFERROR(E60/D60,)</f>
        <v>0.99605799648506166</v>
      </c>
    </row>
    <row r="61" spans="1:6">
      <c r="A61" s="9">
        <v>55</v>
      </c>
      <c r="B61" s="8">
        <v>3111</v>
      </c>
      <c r="C61" s="7" t="s">
        <v>43</v>
      </c>
      <c r="D61" s="78">
        <v>4740</v>
      </c>
      <c r="E61" s="156">
        <v>4727.5200000000004</v>
      </c>
      <c r="F61" s="55">
        <f t="shared" si="6"/>
        <v>0.99736708860759504</v>
      </c>
    </row>
    <row r="62" spans="1:6">
      <c r="A62" s="9">
        <v>55</v>
      </c>
      <c r="B62" s="8">
        <v>3132</v>
      </c>
      <c r="C62" s="7" t="s">
        <v>5</v>
      </c>
      <c r="D62" s="78">
        <v>790</v>
      </c>
      <c r="E62" s="156">
        <v>780.05</v>
      </c>
      <c r="F62" s="55">
        <f t="shared" si="6"/>
        <v>0.9874050632911392</v>
      </c>
    </row>
    <row r="63" spans="1:6">
      <c r="A63" s="9">
        <v>55</v>
      </c>
      <c r="B63" s="8">
        <v>3212</v>
      </c>
      <c r="C63" s="7" t="s">
        <v>123</v>
      </c>
      <c r="D63" s="78">
        <v>160</v>
      </c>
      <c r="E63" s="156">
        <v>160</v>
      </c>
      <c r="F63" s="55">
        <f t="shared" ref="F63" si="9">IFERROR(E63/D63,)</f>
        <v>1</v>
      </c>
    </row>
    <row r="64" spans="1:6">
      <c r="A64" s="247"/>
      <c r="B64" s="248"/>
      <c r="C64" s="249"/>
      <c r="D64" s="250"/>
      <c r="E64" s="251"/>
      <c r="F64" s="55"/>
    </row>
    <row r="65" spans="1:57" s="52" customFormat="1" ht="21.75" customHeight="1">
      <c r="A65" s="163"/>
      <c r="B65" s="173" t="s">
        <v>125</v>
      </c>
      <c r="C65" s="173" t="s">
        <v>126</v>
      </c>
      <c r="D65" s="165">
        <f>SUM(D66+D78+D89+D96)</f>
        <v>191829</v>
      </c>
      <c r="E65" s="166">
        <f>SUM(E66+E78+E89+E96)</f>
        <v>166893.61000000002</v>
      </c>
      <c r="F65" s="162">
        <f>IFERROR(E65/D65,)</f>
        <v>0.8700124068832138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</row>
    <row r="66" spans="1:57" s="53" customFormat="1">
      <c r="A66" s="167"/>
      <c r="B66" s="168" t="s">
        <v>121</v>
      </c>
      <c r="C66" s="168" t="s">
        <v>122</v>
      </c>
      <c r="D66" s="169">
        <f>SUM(D67:D77)</f>
        <v>36252</v>
      </c>
      <c r="E66" s="170">
        <f>SUM(E67:E77)</f>
        <v>33328.28</v>
      </c>
      <c r="F66" s="171">
        <f>IFERROR(E66/D66,)</f>
        <v>0.9193501048218029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</row>
    <row r="67" spans="1:57" s="2" customFormat="1">
      <c r="A67" s="9">
        <v>11</v>
      </c>
      <c r="B67" s="8">
        <v>3211</v>
      </c>
      <c r="C67" s="7" t="s">
        <v>45</v>
      </c>
      <c r="D67" s="79">
        <v>0</v>
      </c>
      <c r="E67" s="157">
        <v>0</v>
      </c>
      <c r="F67" s="55">
        <f t="shared" ref="F67:F77" si="10">IFERROR(E67/D67,)</f>
        <v>0</v>
      </c>
    </row>
    <row r="68" spans="1:57" s="2" customFormat="1">
      <c r="A68" s="6" t="s">
        <v>3</v>
      </c>
      <c r="B68" s="8">
        <v>3221</v>
      </c>
      <c r="C68" s="7" t="s">
        <v>48</v>
      </c>
      <c r="D68" s="79">
        <v>0</v>
      </c>
      <c r="E68" s="157">
        <v>0</v>
      </c>
      <c r="F68" s="55">
        <f t="shared" si="10"/>
        <v>0</v>
      </c>
    </row>
    <row r="69" spans="1:57" s="2" customFormat="1">
      <c r="A69" s="9">
        <v>11</v>
      </c>
      <c r="B69" s="8">
        <v>3231</v>
      </c>
      <c r="C69" s="7" t="s">
        <v>52</v>
      </c>
      <c r="D69" s="79">
        <v>0</v>
      </c>
      <c r="E69" s="157">
        <v>0</v>
      </c>
      <c r="F69" s="55">
        <f t="shared" si="10"/>
        <v>0</v>
      </c>
    </row>
    <row r="70" spans="1:57" s="2" customFormat="1">
      <c r="A70" s="9">
        <v>11</v>
      </c>
      <c r="B70" s="8">
        <v>3232</v>
      </c>
      <c r="C70" s="7" t="s">
        <v>226</v>
      </c>
      <c r="D70" s="79">
        <v>4140</v>
      </c>
      <c r="E70" s="157">
        <v>3120.9</v>
      </c>
      <c r="F70" s="55">
        <f t="shared" si="10"/>
        <v>0.75384057971014495</v>
      </c>
    </row>
    <row r="71" spans="1:57">
      <c r="A71" s="6" t="s">
        <v>3</v>
      </c>
      <c r="B71" s="8">
        <v>3233</v>
      </c>
      <c r="C71" s="7" t="s">
        <v>118</v>
      </c>
      <c r="D71" s="79">
        <v>8000</v>
      </c>
      <c r="E71" s="157">
        <v>9272</v>
      </c>
      <c r="F71" s="55">
        <f t="shared" si="10"/>
        <v>1.159</v>
      </c>
    </row>
    <row r="72" spans="1:57">
      <c r="A72" s="6" t="s">
        <v>3</v>
      </c>
      <c r="B72" s="8">
        <v>3235</v>
      </c>
      <c r="C72" s="7" t="s">
        <v>55</v>
      </c>
      <c r="D72" s="79">
        <v>7100</v>
      </c>
      <c r="E72" s="157">
        <v>6011.96</v>
      </c>
      <c r="F72" s="55">
        <f t="shared" si="10"/>
        <v>0.84675492957746479</v>
      </c>
    </row>
    <row r="73" spans="1:57">
      <c r="A73" s="6" t="s">
        <v>3</v>
      </c>
      <c r="B73" s="8">
        <v>3237</v>
      </c>
      <c r="C73" s="7" t="s">
        <v>57</v>
      </c>
      <c r="D73" s="79">
        <v>6130</v>
      </c>
      <c r="E73" s="157">
        <v>6076.97</v>
      </c>
      <c r="F73" s="55">
        <f t="shared" si="10"/>
        <v>0.99134910277324639</v>
      </c>
    </row>
    <row r="74" spans="1:57">
      <c r="A74" s="6" t="s">
        <v>3</v>
      </c>
      <c r="B74" s="8">
        <v>3239</v>
      </c>
      <c r="C74" s="7" t="s">
        <v>59</v>
      </c>
      <c r="D74" s="79">
        <v>10882</v>
      </c>
      <c r="E74" s="157">
        <v>8846.4500000000007</v>
      </c>
      <c r="F74" s="55">
        <f t="shared" si="10"/>
        <v>0.8129433927586841</v>
      </c>
    </row>
    <row r="75" spans="1:57">
      <c r="A75" s="6" t="s">
        <v>3</v>
      </c>
      <c r="B75" s="8">
        <v>3241</v>
      </c>
      <c r="C75" s="7" t="s">
        <v>20</v>
      </c>
      <c r="D75" s="78">
        <v>0</v>
      </c>
      <c r="E75" s="156">
        <v>0</v>
      </c>
      <c r="F75" s="55">
        <f t="shared" si="10"/>
        <v>0</v>
      </c>
    </row>
    <row r="76" spans="1:57">
      <c r="A76" s="6" t="s">
        <v>3</v>
      </c>
      <c r="B76" s="8">
        <v>3293</v>
      </c>
      <c r="C76" s="7" t="s">
        <v>1</v>
      </c>
      <c r="D76" s="78">
        <v>0</v>
      </c>
      <c r="E76" s="156">
        <v>0</v>
      </c>
      <c r="F76" s="55">
        <f t="shared" si="10"/>
        <v>0</v>
      </c>
    </row>
    <row r="77" spans="1:57">
      <c r="A77" s="6" t="s">
        <v>3</v>
      </c>
      <c r="B77" s="8">
        <v>4244</v>
      </c>
      <c r="C77" s="7" t="s">
        <v>127</v>
      </c>
      <c r="D77" s="78">
        <v>0</v>
      </c>
      <c r="E77" s="156">
        <v>0</v>
      </c>
      <c r="F77" s="55">
        <f t="shared" si="10"/>
        <v>0</v>
      </c>
    </row>
    <row r="78" spans="1:57" s="53" customFormat="1">
      <c r="A78" s="167"/>
      <c r="B78" s="168" t="s">
        <v>121</v>
      </c>
      <c r="C78" s="168" t="s">
        <v>124</v>
      </c>
      <c r="D78" s="169">
        <f>SUM(D79:D88)</f>
        <v>84630</v>
      </c>
      <c r="E78" s="170">
        <f>SUM(E79:E88)</f>
        <v>78193.510000000009</v>
      </c>
      <c r="F78" s="171">
        <f>IFERROR(E78/D78,)</f>
        <v>0.92394552759068904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</row>
    <row r="79" spans="1:57">
      <c r="A79" s="9">
        <v>25</v>
      </c>
      <c r="B79" s="8">
        <v>3211</v>
      </c>
      <c r="C79" s="7" t="s">
        <v>45</v>
      </c>
      <c r="D79" s="78">
        <v>0</v>
      </c>
      <c r="E79" s="156">
        <v>0</v>
      </c>
      <c r="F79" s="55">
        <f t="shared" ref="F79:F88" si="11">IFERROR(E79/D79,)</f>
        <v>0</v>
      </c>
    </row>
    <row r="80" spans="1:57">
      <c r="A80" s="9">
        <v>25</v>
      </c>
      <c r="B80" s="8">
        <v>3231</v>
      </c>
      <c r="C80" s="7" t="s">
        <v>52</v>
      </c>
      <c r="D80" s="78">
        <v>4100</v>
      </c>
      <c r="E80" s="156">
        <v>3860.53</v>
      </c>
      <c r="F80" s="55">
        <f t="shared" si="11"/>
        <v>0.94159268292682929</v>
      </c>
    </row>
    <row r="81" spans="1:6">
      <c r="A81" s="9">
        <v>25</v>
      </c>
      <c r="B81" s="8">
        <v>3232</v>
      </c>
      <c r="C81" s="7" t="s">
        <v>226</v>
      </c>
      <c r="D81" s="78">
        <v>11190</v>
      </c>
      <c r="E81" s="156">
        <v>9688.73</v>
      </c>
      <c r="F81" s="55">
        <f t="shared" si="11"/>
        <v>0.86583824843610357</v>
      </c>
    </row>
    <row r="82" spans="1:6">
      <c r="A82" s="9">
        <v>25</v>
      </c>
      <c r="B82" s="8">
        <v>3233</v>
      </c>
      <c r="C82" s="7" t="s">
        <v>118</v>
      </c>
      <c r="D82" s="78">
        <v>18000</v>
      </c>
      <c r="E82" s="156">
        <v>16828.349999999999</v>
      </c>
      <c r="F82" s="55">
        <f t="shared" ref="F82:F83" si="12">IFERROR(E82/D82,)</f>
        <v>0.93490833333333323</v>
      </c>
    </row>
    <row r="83" spans="1:6">
      <c r="A83" s="9">
        <v>25</v>
      </c>
      <c r="B83" s="8">
        <v>3235</v>
      </c>
      <c r="C83" s="7" t="s">
        <v>55</v>
      </c>
      <c r="D83" s="78">
        <v>40000</v>
      </c>
      <c r="E83" s="156">
        <v>37710.61</v>
      </c>
      <c r="F83" s="55">
        <f t="shared" si="12"/>
        <v>0.94276525</v>
      </c>
    </row>
    <row r="84" spans="1:6">
      <c r="A84" s="9">
        <v>25</v>
      </c>
      <c r="B84" s="8">
        <v>3237</v>
      </c>
      <c r="C84" s="7" t="s">
        <v>57</v>
      </c>
      <c r="D84" s="78">
        <v>140</v>
      </c>
      <c r="E84" s="156">
        <v>-643.16999999999996</v>
      </c>
      <c r="F84" s="55">
        <f t="shared" si="11"/>
        <v>-4.5940714285714286</v>
      </c>
    </row>
    <row r="85" spans="1:6">
      <c r="A85" s="9">
        <v>25</v>
      </c>
      <c r="B85" s="8">
        <v>3238</v>
      </c>
      <c r="C85" s="7" t="s">
        <v>58</v>
      </c>
      <c r="D85" s="78">
        <v>1200</v>
      </c>
      <c r="E85" s="156">
        <v>1177.5</v>
      </c>
      <c r="F85" s="55">
        <f t="shared" si="11"/>
        <v>0.98124999999999996</v>
      </c>
    </row>
    <row r="86" spans="1:6">
      <c r="A86" s="9">
        <v>25</v>
      </c>
      <c r="B86" s="8">
        <v>3239</v>
      </c>
      <c r="C86" s="7" t="s">
        <v>59</v>
      </c>
      <c r="D86" s="78">
        <v>10000</v>
      </c>
      <c r="E86" s="156">
        <v>9570.9599999999991</v>
      </c>
      <c r="F86" s="55">
        <f t="shared" si="11"/>
        <v>0.95709599999999995</v>
      </c>
    </row>
    <row r="87" spans="1:6">
      <c r="A87" s="9">
        <v>25</v>
      </c>
      <c r="B87" s="8">
        <v>3293</v>
      </c>
      <c r="C87" s="7" t="s">
        <v>1</v>
      </c>
      <c r="D87" s="78">
        <v>0</v>
      </c>
      <c r="E87" s="156">
        <v>0</v>
      </c>
      <c r="F87" s="55">
        <f t="shared" ref="F87" si="13">IFERROR(E87/D87,)</f>
        <v>0</v>
      </c>
    </row>
    <row r="88" spans="1:6" s="2" customFormat="1">
      <c r="A88" s="9">
        <v>25</v>
      </c>
      <c r="B88" s="8">
        <v>4244</v>
      </c>
      <c r="C88" s="7" t="s">
        <v>127</v>
      </c>
      <c r="D88" s="78">
        <v>0</v>
      </c>
      <c r="E88" s="156">
        <v>0</v>
      </c>
      <c r="F88" s="55">
        <f t="shared" si="11"/>
        <v>0</v>
      </c>
    </row>
    <row r="89" spans="1:6">
      <c r="A89" s="167"/>
      <c r="B89" s="168" t="s">
        <v>121</v>
      </c>
      <c r="C89" s="172" t="s">
        <v>128</v>
      </c>
      <c r="D89" s="169">
        <f>SUM(D90:D95)</f>
        <v>52000</v>
      </c>
      <c r="E89" s="170">
        <f>SUM(E90:E95)</f>
        <v>36424.82</v>
      </c>
      <c r="F89" s="171">
        <f>IFERROR(E89/D89,)</f>
        <v>0.70047730769230765</v>
      </c>
    </row>
    <row r="90" spans="1:6">
      <c r="A90" s="242">
        <v>55</v>
      </c>
      <c r="B90" s="243">
        <v>3233</v>
      </c>
      <c r="C90" s="252" t="s">
        <v>118</v>
      </c>
      <c r="D90" s="246">
        <v>7310</v>
      </c>
      <c r="E90" s="245">
        <v>6712.27</v>
      </c>
      <c r="F90" s="171">
        <f t="shared" ref="F90:F91" si="14">IFERROR(E90/D90,)</f>
        <v>0.91823119015047883</v>
      </c>
    </row>
    <row r="91" spans="1:6">
      <c r="A91" s="242">
        <v>55</v>
      </c>
      <c r="B91" s="243">
        <v>3235</v>
      </c>
      <c r="C91" s="252" t="s">
        <v>55</v>
      </c>
      <c r="D91" s="246">
        <v>10000</v>
      </c>
      <c r="E91" s="245">
        <v>3024.7</v>
      </c>
      <c r="F91" s="171">
        <f t="shared" si="14"/>
        <v>0.30246999999999996</v>
      </c>
    </row>
    <row r="92" spans="1:6">
      <c r="A92" s="9" t="s">
        <v>6</v>
      </c>
      <c r="B92" s="8">
        <v>3237</v>
      </c>
      <c r="C92" s="7" t="s">
        <v>57</v>
      </c>
      <c r="D92" s="78">
        <v>3620</v>
      </c>
      <c r="E92" s="156">
        <v>4144.3999999999996</v>
      </c>
      <c r="F92" s="55">
        <f t="shared" ref="F92:F94" si="15">IFERROR(E92/D92,)</f>
        <v>1.1448618784530387</v>
      </c>
    </row>
    <row r="93" spans="1:6">
      <c r="A93" s="9">
        <v>55</v>
      </c>
      <c r="B93" s="8">
        <v>3238</v>
      </c>
      <c r="C93" s="7" t="s">
        <v>58</v>
      </c>
      <c r="D93" s="78">
        <v>1600</v>
      </c>
      <c r="E93" s="156">
        <v>305</v>
      </c>
      <c r="F93" s="55">
        <f t="shared" si="15"/>
        <v>0.19062499999999999</v>
      </c>
    </row>
    <row r="94" spans="1:6">
      <c r="A94" s="9">
        <v>55</v>
      </c>
      <c r="B94" s="8">
        <v>3239</v>
      </c>
      <c r="C94" s="7" t="s">
        <v>59</v>
      </c>
      <c r="D94" s="79">
        <v>29470</v>
      </c>
      <c r="E94" s="157">
        <v>22238.45</v>
      </c>
      <c r="F94" s="55">
        <f t="shared" si="15"/>
        <v>0.75461316593145578</v>
      </c>
    </row>
    <row r="95" spans="1:6">
      <c r="A95" s="9" t="s">
        <v>6</v>
      </c>
      <c r="B95" s="8">
        <v>4244</v>
      </c>
      <c r="C95" s="7" t="s">
        <v>127</v>
      </c>
      <c r="D95" s="78">
        <v>0</v>
      </c>
      <c r="E95" s="156">
        <v>0</v>
      </c>
      <c r="F95" s="55">
        <f t="shared" ref="F95" si="16">IFERROR(E95/D95,)</f>
        <v>0</v>
      </c>
    </row>
    <row r="96" spans="1:6">
      <c r="A96" s="167"/>
      <c r="B96" s="168" t="s">
        <v>121</v>
      </c>
      <c r="C96" s="168" t="s">
        <v>193</v>
      </c>
      <c r="D96" s="169">
        <f>SUM(D97:D99)</f>
        <v>18947</v>
      </c>
      <c r="E96" s="170">
        <f>SUM(E97:E99)</f>
        <v>18947</v>
      </c>
      <c r="F96" s="171">
        <f>IFERROR(E96/D96,)</f>
        <v>1</v>
      </c>
    </row>
    <row r="97" spans="1:6">
      <c r="A97" s="9">
        <v>99</v>
      </c>
      <c r="B97" s="8">
        <v>3237</v>
      </c>
      <c r="C97" s="7" t="s">
        <v>57</v>
      </c>
      <c r="D97" s="78">
        <v>8000</v>
      </c>
      <c r="E97" s="156">
        <v>8000</v>
      </c>
      <c r="F97" s="55">
        <f t="shared" ref="F97:F98" si="17">IFERROR(E97/D97,)</f>
        <v>1</v>
      </c>
    </row>
    <row r="98" spans="1:6">
      <c r="A98" s="9">
        <v>99</v>
      </c>
      <c r="B98" s="8">
        <v>3239</v>
      </c>
      <c r="C98" s="7" t="s">
        <v>59</v>
      </c>
      <c r="D98" s="78">
        <v>10947</v>
      </c>
      <c r="E98" s="156">
        <v>10947</v>
      </c>
      <c r="F98" s="55">
        <f t="shared" si="17"/>
        <v>1</v>
      </c>
    </row>
    <row r="99" spans="1:6">
      <c r="A99" s="253">
        <v>99</v>
      </c>
      <c r="B99" s="254">
        <v>3241</v>
      </c>
      <c r="C99" s="255" t="s">
        <v>20</v>
      </c>
      <c r="D99" s="256">
        <v>0</v>
      </c>
      <c r="E99" s="257">
        <v>0</v>
      </c>
      <c r="F99" s="258">
        <f t="shared" ref="F99:F113" si="18">IFERROR(E99/D99,)</f>
        <v>0</v>
      </c>
    </row>
    <row r="100" spans="1:6">
      <c r="A100" s="259"/>
      <c r="B100" s="260"/>
      <c r="C100" s="261" t="s">
        <v>227</v>
      </c>
      <c r="D100" s="261">
        <f>SUM(D101,D108,D115)</f>
        <v>140640</v>
      </c>
      <c r="E100" s="261">
        <f>SUM(E101,E108,E115)</f>
        <v>136126.37000000002</v>
      </c>
      <c r="F100" s="266">
        <f t="shared" si="18"/>
        <v>0.9679064988623437</v>
      </c>
    </row>
    <row r="101" spans="1:6">
      <c r="A101" s="259"/>
      <c r="B101" s="261" t="s">
        <v>228</v>
      </c>
      <c r="C101" s="261" t="s">
        <v>122</v>
      </c>
      <c r="D101" s="261">
        <f>SUM(D102:D107)</f>
        <v>27398</v>
      </c>
      <c r="E101" s="261">
        <f>SUM(E102:E107)</f>
        <v>26990.54</v>
      </c>
      <c r="F101" s="258">
        <f t="shared" si="18"/>
        <v>0.98512811154098845</v>
      </c>
    </row>
    <row r="102" spans="1:6">
      <c r="A102" s="262">
        <v>11</v>
      </c>
      <c r="B102" s="262">
        <v>3111</v>
      </c>
      <c r="C102" s="263" t="s">
        <v>43</v>
      </c>
      <c r="D102" s="264">
        <v>6998</v>
      </c>
      <c r="E102" s="264">
        <v>6857.02</v>
      </c>
      <c r="F102" s="258">
        <f t="shared" si="18"/>
        <v>0.97985424406973431</v>
      </c>
    </row>
    <row r="103" spans="1:6">
      <c r="A103" s="262">
        <v>11</v>
      </c>
      <c r="B103" s="262">
        <v>3121</v>
      </c>
      <c r="C103" s="263" t="s">
        <v>16</v>
      </c>
      <c r="D103" s="264">
        <v>300</v>
      </c>
      <c r="E103" s="264">
        <v>267.2</v>
      </c>
      <c r="F103" s="258">
        <f t="shared" si="18"/>
        <v>0.89066666666666661</v>
      </c>
    </row>
    <row r="104" spans="1:6">
      <c r="A104" s="262">
        <v>11</v>
      </c>
      <c r="B104" s="262">
        <v>3132</v>
      </c>
      <c r="C104" s="263" t="s">
        <v>5</v>
      </c>
      <c r="D104" s="264">
        <v>1200</v>
      </c>
      <c r="E104" s="264">
        <v>1131.43</v>
      </c>
      <c r="F104" s="258">
        <f t="shared" si="18"/>
        <v>0.94285833333333335</v>
      </c>
    </row>
    <row r="105" spans="1:6">
      <c r="A105" s="262">
        <v>11</v>
      </c>
      <c r="B105" s="262">
        <v>3212</v>
      </c>
      <c r="C105" s="263" t="s">
        <v>123</v>
      </c>
      <c r="D105" s="264">
        <v>200</v>
      </c>
      <c r="E105" s="264">
        <v>128.44</v>
      </c>
      <c r="F105" s="258">
        <f t="shared" si="18"/>
        <v>0.64219999999999999</v>
      </c>
    </row>
    <row r="106" spans="1:6">
      <c r="A106" s="262">
        <v>11</v>
      </c>
      <c r="B106" s="262">
        <v>3237</v>
      </c>
      <c r="C106" s="263" t="s">
        <v>57</v>
      </c>
      <c r="D106" s="264">
        <v>6400</v>
      </c>
      <c r="E106" s="264">
        <v>6385.45</v>
      </c>
      <c r="F106" s="258">
        <f t="shared" si="18"/>
        <v>0.99772656250000002</v>
      </c>
    </row>
    <row r="107" spans="1:6">
      <c r="A107" s="262">
        <v>11</v>
      </c>
      <c r="B107" s="262">
        <v>3239</v>
      </c>
      <c r="C107" s="263" t="s">
        <v>59</v>
      </c>
      <c r="D107" s="264">
        <v>12300</v>
      </c>
      <c r="E107" s="264">
        <v>12221</v>
      </c>
      <c r="F107" s="258">
        <f t="shared" si="18"/>
        <v>0.99357723577235768</v>
      </c>
    </row>
    <row r="108" spans="1:6">
      <c r="A108" s="259"/>
      <c r="B108" s="261" t="s">
        <v>228</v>
      </c>
      <c r="C108" s="261" t="s">
        <v>229</v>
      </c>
      <c r="D108" s="261">
        <f>SUM(D109:D114)</f>
        <v>60242</v>
      </c>
      <c r="E108" s="261">
        <f>SUM(E109:E114)</f>
        <v>58298.350000000006</v>
      </c>
      <c r="F108" s="266">
        <f t="shared" si="18"/>
        <v>0.96773596494140313</v>
      </c>
    </row>
    <row r="109" spans="1:6">
      <c r="A109" s="262">
        <v>12</v>
      </c>
      <c r="B109" s="262">
        <v>3111</v>
      </c>
      <c r="C109" s="263" t="s">
        <v>43</v>
      </c>
      <c r="D109" s="264">
        <v>7000</v>
      </c>
      <c r="E109" s="264">
        <v>6596.7</v>
      </c>
      <c r="F109" s="258">
        <f t="shared" si="18"/>
        <v>0.94238571428571427</v>
      </c>
    </row>
    <row r="110" spans="1:6">
      <c r="A110" s="262">
        <v>12</v>
      </c>
      <c r="B110" s="262">
        <v>3121</v>
      </c>
      <c r="C110" s="263" t="s">
        <v>16</v>
      </c>
      <c r="D110" s="264">
        <v>250</v>
      </c>
      <c r="E110" s="264">
        <v>234.4</v>
      </c>
      <c r="F110" s="258">
        <f t="shared" si="18"/>
        <v>0.93759999999999999</v>
      </c>
    </row>
    <row r="111" spans="1:6">
      <c r="A111" s="262">
        <v>12</v>
      </c>
      <c r="B111" s="262">
        <v>3132</v>
      </c>
      <c r="C111" s="263" t="s">
        <v>5</v>
      </c>
      <c r="D111" s="264">
        <v>1200</v>
      </c>
      <c r="E111" s="264">
        <v>1088.47</v>
      </c>
      <c r="F111" s="258">
        <f t="shared" si="18"/>
        <v>0.90705833333333341</v>
      </c>
    </row>
    <row r="112" spans="1:6">
      <c r="A112" s="262">
        <v>12</v>
      </c>
      <c r="B112" s="262">
        <v>3212</v>
      </c>
      <c r="C112" s="263" t="s">
        <v>123</v>
      </c>
      <c r="D112" s="264">
        <v>120</v>
      </c>
      <c r="E112" s="264">
        <v>112.58</v>
      </c>
      <c r="F112" s="258">
        <f t="shared" si="18"/>
        <v>0.9381666666666667</v>
      </c>
    </row>
    <row r="113" spans="1:6">
      <c r="A113" s="262">
        <v>12</v>
      </c>
      <c r="B113" s="262">
        <v>3237</v>
      </c>
      <c r="C113" s="263" t="s">
        <v>57</v>
      </c>
      <c r="D113" s="264">
        <v>6350</v>
      </c>
      <c r="E113" s="264">
        <v>6341.8</v>
      </c>
      <c r="F113" s="258">
        <f t="shared" si="18"/>
        <v>0.99870866141732284</v>
      </c>
    </row>
    <row r="114" spans="1:6">
      <c r="A114" s="262">
        <v>12</v>
      </c>
      <c r="B114" s="262">
        <v>3239</v>
      </c>
      <c r="C114" s="263" t="s">
        <v>59</v>
      </c>
      <c r="D114" s="264">
        <v>45322</v>
      </c>
      <c r="E114" s="264">
        <v>43924.4</v>
      </c>
      <c r="F114" s="258">
        <f>IFERROR(E114/D114,)</f>
        <v>0.96916287895503295</v>
      </c>
    </row>
    <row r="115" spans="1:6">
      <c r="A115" s="259"/>
      <c r="B115" s="261" t="s">
        <v>121</v>
      </c>
      <c r="C115" s="265" t="s">
        <v>128</v>
      </c>
      <c r="D115" s="261">
        <f>SUM(D116:D122)</f>
        <v>53000</v>
      </c>
      <c r="E115" s="261">
        <f>SUM(E116:E122)</f>
        <v>50837.48</v>
      </c>
      <c r="F115" s="266">
        <f t="shared" ref="F115:F122" si="19">IFERROR(E115/D115,)</f>
        <v>0.95919773584905665</v>
      </c>
    </row>
    <row r="116" spans="1:6">
      <c r="A116" s="262">
        <v>55</v>
      </c>
      <c r="B116" s="262">
        <v>3111</v>
      </c>
      <c r="C116" s="263" t="s">
        <v>43</v>
      </c>
      <c r="D116" s="264">
        <v>20840</v>
      </c>
      <c r="E116" s="264">
        <v>20831.47</v>
      </c>
      <c r="F116" s="258">
        <f t="shared" si="19"/>
        <v>0.99959069097888686</v>
      </c>
    </row>
    <row r="117" spans="1:6">
      <c r="A117" s="262">
        <v>55</v>
      </c>
      <c r="B117" s="262">
        <v>3121</v>
      </c>
      <c r="C117" s="263" t="s">
        <v>16</v>
      </c>
      <c r="D117" s="264">
        <v>840</v>
      </c>
      <c r="E117" s="264">
        <v>834.4</v>
      </c>
      <c r="F117" s="258">
        <f t="shared" si="19"/>
        <v>0.99333333333333329</v>
      </c>
    </row>
    <row r="118" spans="1:6">
      <c r="A118" s="262">
        <v>55</v>
      </c>
      <c r="B118" s="262">
        <v>3132</v>
      </c>
      <c r="C118" s="263" t="s">
        <v>5</v>
      </c>
      <c r="D118" s="264">
        <v>3440</v>
      </c>
      <c r="E118" s="264">
        <v>3437.13</v>
      </c>
      <c r="F118" s="258">
        <f t="shared" si="19"/>
        <v>0.99916569767441865</v>
      </c>
    </row>
    <row r="119" spans="1:6">
      <c r="A119" s="262">
        <v>55</v>
      </c>
      <c r="B119" s="262">
        <v>3211</v>
      </c>
      <c r="C119" s="264" t="s">
        <v>45</v>
      </c>
      <c r="D119" s="264">
        <v>1190</v>
      </c>
      <c r="E119" s="264">
        <v>1173.0999999999999</v>
      </c>
      <c r="F119" s="258">
        <f t="shared" si="19"/>
        <v>0.98579831932773099</v>
      </c>
    </row>
    <row r="120" spans="1:6">
      <c r="A120" s="262">
        <v>55</v>
      </c>
      <c r="B120" s="262">
        <v>3212</v>
      </c>
      <c r="C120" s="263" t="s">
        <v>123</v>
      </c>
      <c r="D120" s="264">
        <v>410</v>
      </c>
      <c r="E120" s="264">
        <v>401.38</v>
      </c>
      <c r="F120" s="258">
        <f t="shared" si="19"/>
        <v>0.97897560975609754</v>
      </c>
    </row>
    <row r="121" spans="1:6">
      <c r="A121" s="262">
        <v>55</v>
      </c>
      <c r="B121" s="262">
        <v>3237</v>
      </c>
      <c r="C121" s="263" t="s">
        <v>57</v>
      </c>
      <c r="D121" s="264">
        <v>19200</v>
      </c>
      <c r="E121" s="264">
        <v>19200</v>
      </c>
      <c r="F121" s="258">
        <f t="shared" si="19"/>
        <v>1</v>
      </c>
    </row>
    <row r="122" spans="1:6">
      <c r="A122" s="262">
        <v>55</v>
      </c>
      <c r="B122" s="262">
        <v>3239</v>
      </c>
      <c r="C122" s="263" t="s">
        <v>59</v>
      </c>
      <c r="D122" s="264">
        <v>7080</v>
      </c>
      <c r="E122" s="264">
        <v>4960</v>
      </c>
      <c r="F122" s="258">
        <f t="shared" si="19"/>
        <v>0.70056497175141241</v>
      </c>
    </row>
  </sheetData>
  <mergeCells count="2">
    <mergeCell ref="A1:F1"/>
    <mergeCell ref="A2:F2"/>
  </mergeCells>
  <pageMargins left="0.7" right="0.7" top="0.75" bottom="0.75" header="0.3" footer="0.3"/>
  <pageSetup paperSize="9" scale="62" fitToHeight="0" orientation="landscape" horizontalDpi="300" verticalDpi="300" r:id="rId1"/>
  <headerFooter scaleWithDoc="0" alignWithMargins="0">
    <oddHeader>&amp;F</oddHeader>
    <oddFooter>&amp;A</oddFooter>
  </headerFooter>
  <rowBreaks count="1" manualBreakCount="1">
    <brk id="6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FC08-EA6E-4154-B57D-0A6734DC2C11}">
  <sheetPr>
    <pageSetUpPr fitToPage="1"/>
  </sheetPr>
  <dimension ref="A1:AV36"/>
  <sheetViews>
    <sheetView tabSelected="1" topLeftCell="A2" zoomScaleNormal="100" workbookViewId="0">
      <selection activeCell="L21" sqref="L21"/>
    </sheetView>
  </sheetViews>
  <sheetFormatPr defaultRowHeight="15"/>
  <cols>
    <col min="1" max="5" width="9.140625" style="82"/>
    <col min="6" max="9" width="25.28515625" style="82" customWidth="1"/>
    <col min="10" max="11" width="15.7109375" style="82" customWidth="1"/>
    <col min="12" max="12" width="25.28515625" style="82" customWidth="1"/>
    <col min="13" max="16384" width="9.140625" style="82"/>
  </cols>
  <sheetData>
    <row r="1" spans="2:12" ht="42" customHeight="1">
      <c r="B1" s="267" t="s">
        <v>207</v>
      </c>
      <c r="C1" s="267"/>
      <c r="D1" s="267"/>
      <c r="E1" s="267"/>
      <c r="F1" s="267"/>
      <c r="G1" s="267"/>
      <c r="H1" s="267"/>
      <c r="I1" s="267"/>
      <c r="J1" s="267"/>
      <c r="K1" s="267"/>
      <c r="L1" s="102"/>
    </row>
    <row r="2" spans="2:12" ht="18" customHeight="1"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80"/>
    </row>
    <row r="3" spans="2:12" ht="15.75" customHeight="1">
      <c r="B3" s="267" t="s">
        <v>21</v>
      </c>
      <c r="C3" s="267"/>
      <c r="D3" s="267"/>
      <c r="E3" s="267"/>
      <c r="F3" s="267"/>
      <c r="G3" s="267"/>
      <c r="H3" s="267"/>
      <c r="I3" s="267"/>
      <c r="J3" s="267"/>
      <c r="K3" s="267"/>
      <c r="L3" s="103"/>
    </row>
    <row r="4" spans="2:12" ht="18"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81"/>
    </row>
    <row r="5" spans="2:12" ht="18" customHeight="1">
      <c r="B5" s="267" t="s">
        <v>150</v>
      </c>
      <c r="C5" s="267"/>
      <c r="D5" s="267"/>
      <c r="E5" s="267"/>
      <c r="F5" s="267"/>
      <c r="G5" s="267"/>
      <c r="H5" s="267"/>
      <c r="I5" s="267"/>
      <c r="J5" s="267"/>
      <c r="K5" s="267"/>
      <c r="L5" s="104"/>
    </row>
    <row r="6" spans="2:12" ht="18" customHeight="1"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104"/>
    </row>
    <row r="7" spans="2:12" ht="18" customHeight="1">
      <c r="B7" s="294" t="s">
        <v>151</v>
      </c>
      <c r="C7" s="294"/>
      <c r="D7" s="294"/>
      <c r="E7" s="294"/>
      <c r="F7" s="294"/>
      <c r="G7" s="105"/>
      <c r="H7" s="106"/>
      <c r="I7" s="106"/>
      <c r="J7" s="107"/>
      <c r="K7" s="107"/>
    </row>
    <row r="8" spans="2:12" ht="25.5">
      <c r="B8" s="287" t="s">
        <v>130</v>
      </c>
      <c r="C8" s="287"/>
      <c r="D8" s="287"/>
      <c r="E8" s="287"/>
      <c r="F8" s="287"/>
      <c r="G8" s="108" t="s">
        <v>198</v>
      </c>
      <c r="H8" s="108" t="s">
        <v>202</v>
      </c>
      <c r="I8" s="108" t="s">
        <v>203</v>
      </c>
      <c r="J8" s="108" t="s">
        <v>23</v>
      </c>
      <c r="K8" s="108" t="s">
        <v>133</v>
      </c>
    </row>
    <row r="9" spans="2:12">
      <c r="B9" s="295">
        <v>1</v>
      </c>
      <c r="C9" s="295"/>
      <c r="D9" s="295"/>
      <c r="E9" s="295"/>
      <c r="F9" s="296"/>
      <c r="G9" s="109">
        <v>4</v>
      </c>
      <c r="H9" s="109">
        <v>3</v>
      </c>
      <c r="I9" s="109">
        <v>4</v>
      </c>
      <c r="J9" s="109" t="s">
        <v>195</v>
      </c>
      <c r="K9" s="109" t="s">
        <v>194</v>
      </c>
    </row>
    <row r="10" spans="2:12">
      <c r="B10" s="278" t="s">
        <v>152</v>
      </c>
      <c r="C10" s="279"/>
      <c r="D10" s="279"/>
      <c r="E10" s="279"/>
      <c r="F10" s="282"/>
      <c r="G10" s="123">
        <v>814581</v>
      </c>
      <c r="H10" s="122">
        <v>1206042</v>
      </c>
      <c r="I10" s="123">
        <v>1028878</v>
      </c>
      <c r="J10" s="217">
        <f t="shared" ref="J10:J16" si="0">IFERROR(I10/G10,)</f>
        <v>1.2630763545921155</v>
      </c>
      <c r="K10" s="217">
        <f t="shared" ref="K10:K16" si="1">IFERROR(H10/I10,)</f>
        <v>1.1721914551579486</v>
      </c>
    </row>
    <row r="11" spans="2:12">
      <c r="B11" s="281" t="s">
        <v>153</v>
      </c>
      <c r="C11" s="282"/>
      <c r="D11" s="282"/>
      <c r="E11" s="282"/>
      <c r="F11" s="282"/>
      <c r="G11" s="123"/>
      <c r="H11" s="122"/>
      <c r="I11" s="123"/>
      <c r="J11" s="217">
        <f t="shared" si="0"/>
        <v>0</v>
      </c>
      <c r="K11" s="217">
        <f t="shared" si="1"/>
        <v>0</v>
      </c>
    </row>
    <row r="12" spans="2:12">
      <c r="B12" s="291" t="s">
        <v>154</v>
      </c>
      <c r="C12" s="284"/>
      <c r="D12" s="284"/>
      <c r="E12" s="284"/>
      <c r="F12" s="292"/>
      <c r="G12" s="216">
        <f t="shared" ref="G12" si="2">SUM(G10:G11)</f>
        <v>814581</v>
      </c>
      <c r="H12" s="215">
        <f t="shared" ref="H12:I12" si="3">SUM(H10:H11)</f>
        <v>1206042</v>
      </c>
      <c r="I12" s="216">
        <f t="shared" si="3"/>
        <v>1028878</v>
      </c>
      <c r="J12" s="218">
        <f t="shared" si="0"/>
        <v>1.2630763545921155</v>
      </c>
      <c r="K12" s="217">
        <f t="shared" si="1"/>
        <v>1.1721914551579486</v>
      </c>
    </row>
    <row r="13" spans="2:12">
      <c r="B13" s="280" t="s">
        <v>155</v>
      </c>
      <c r="C13" s="279"/>
      <c r="D13" s="279"/>
      <c r="E13" s="279"/>
      <c r="F13" s="279"/>
      <c r="G13" s="123">
        <v>689473</v>
      </c>
      <c r="H13" s="122">
        <v>989642</v>
      </c>
      <c r="I13" s="123">
        <v>942223</v>
      </c>
      <c r="J13" s="217">
        <f t="shared" si="0"/>
        <v>1.3665843332516283</v>
      </c>
      <c r="K13" s="217">
        <f t="shared" si="1"/>
        <v>1.0503267273246355</v>
      </c>
    </row>
    <row r="14" spans="2:12">
      <c r="B14" s="281" t="s">
        <v>156</v>
      </c>
      <c r="C14" s="282"/>
      <c r="D14" s="282"/>
      <c r="E14" s="282"/>
      <c r="F14" s="282"/>
      <c r="G14" s="123">
        <v>140521</v>
      </c>
      <c r="H14" s="122">
        <v>216400</v>
      </c>
      <c r="I14" s="123">
        <v>165634</v>
      </c>
      <c r="J14" s="217">
        <f t="shared" si="0"/>
        <v>1.1787135018965136</v>
      </c>
      <c r="K14" s="217">
        <f t="shared" si="1"/>
        <v>1.3064950432882139</v>
      </c>
    </row>
    <row r="15" spans="2:12">
      <c r="B15" s="112" t="s">
        <v>105</v>
      </c>
      <c r="C15" s="111"/>
      <c r="D15" s="111"/>
      <c r="E15" s="111"/>
      <c r="F15" s="111"/>
      <c r="G15" s="216">
        <f t="shared" ref="G15" si="4">SUM(G13:G14)</f>
        <v>829994</v>
      </c>
      <c r="H15" s="215">
        <f t="shared" ref="H15:I15" si="5">SUM(H13:H14)</f>
        <v>1206042</v>
      </c>
      <c r="I15" s="216">
        <f t="shared" si="5"/>
        <v>1107857</v>
      </c>
      <c r="J15" s="218">
        <f t="shared" si="0"/>
        <v>1.3347771188707389</v>
      </c>
      <c r="K15" s="217">
        <f t="shared" si="1"/>
        <v>1.0886260591394015</v>
      </c>
    </row>
    <row r="16" spans="2:12">
      <c r="B16" s="283" t="s">
        <v>27</v>
      </c>
      <c r="C16" s="284"/>
      <c r="D16" s="284"/>
      <c r="E16" s="284"/>
      <c r="F16" s="284"/>
      <c r="G16" s="145">
        <f t="shared" ref="G16" si="6">G12-G15</f>
        <v>-15413</v>
      </c>
      <c r="H16" s="121">
        <f t="shared" ref="H16:I16" si="7">H12-H15</f>
        <v>0</v>
      </c>
      <c r="I16" s="145">
        <f t="shared" si="7"/>
        <v>-78979</v>
      </c>
      <c r="J16" s="218">
        <f t="shared" si="0"/>
        <v>5.124180886264841</v>
      </c>
      <c r="K16" s="217">
        <f t="shared" si="1"/>
        <v>0</v>
      </c>
    </row>
    <row r="17" spans="1:48" ht="18">
      <c r="B17" s="285"/>
      <c r="C17" s="285"/>
      <c r="D17" s="285"/>
      <c r="E17" s="285"/>
      <c r="F17" s="285"/>
      <c r="G17" s="285"/>
      <c r="H17" s="285"/>
      <c r="I17" s="285"/>
      <c r="J17" s="285"/>
      <c r="K17" s="285"/>
      <c r="L17" s="113"/>
    </row>
    <row r="18" spans="1:48" ht="18" customHeight="1">
      <c r="B18" s="286" t="s">
        <v>157</v>
      </c>
      <c r="C18" s="286"/>
      <c r="D18" s="286"/>
      <c r="E18" s="286"/>
      <c r="F18" s="286"/>
      <c r="G18" s="105"/>
      <c r="H18" s="106"/>
      <c r="I18" s="106"/>
      <c r="J18" s="107"/>
      <c r="K18" s="107"/>
      <c r="L18" s="113"/>
    </row>
    <row r="19" spans="1:48" ht="25.5">
      <c r="B19" s="287" t="s">
        <v>130</v>
      </c>
      <c r="C19" s="287"/>
      <c r="D19" s="287"/>
      <c r="E19" s="287"/>
      <c r="F19" s="287"/>
      <c r="G19" s="114" t="s">
        <v>140</v>
      </c>
      <c r="H19" s="114" t="s">
        <v>131</v>
      </c>
      <c r="I19" s="114" t="s">
        <v>140</v>
      </c>
      <c r="J19" s="114" t="s">
        <v>23</v>
      </c>
      <c r="K19" s="114" t="s">
        <v>133</v>
      </c>
    </row>
    <row r="20" spans="1:48">
      <c r="B20" s="288">
        <v>1</v>
      </c>
      <c r="C20" s="289"/>
      <c r="D20" s="289"/>
      <c r="E20" s="289"/>
      <c r="F20" s="289"/>
      <c r="G20" s="109">
        <v>4</v>
      </c>
      <c r="H20" s="109">
        <v>3</v>
      </c>
      <c r="I20" s="109">
        <v>4</v>
      </c>
      <c r="J20" s="109" t="s">
        <v>195</v>
      </c>
      <c r="K20" s="109" t="s">
        <v>194</v>
      </c>
    </row>
    <row r="21" spans="1:48" ht="15.75" customHeight="1">
      <c r="B21" s="278" t="s">
        <v>158</v>
      </c>
      <c r="C21" s="290"/>
      <c r="D21" s="290"/>
      <c r="E21" s="290"/>
      <c r="F21" s="290"/>
      <c r="G21" s="146"/>
      <c r="H21" s="110"/>
      <c r="I21" s="146"/>
      <c r="J21" s="217">
        <f t="shared" ref="J21:J27" si="8">IFERROR(I21/G21,)</f>
        <v>0</v>
      </c>
      <c r="K21" s="217">
        <f t="shared" ref="K21:K27" si="9">IFERROR(H21/I21,)</f>
        <v>0</v>
      </c>
    </row>
    <row r="22" spans="1:48">
      <c r="B22" s="278" t="s">
        <v>159</v>
      </c>
      <c r="C22" s="279"/>
      <c r="D22" s="279"/>
      <c r="E22" s="279"/>
      <c r="F22" s="279"/>
      <c r="G22" s="146"/>
      <c r="H22" s="110"/>
      <c r="I22" s="146"/>
      <c r="J22" s="217">
        <f t="shared" si="8"/>
        <v>0</v>
      </c>
      <c r="K22" s="217">
        <f t="shared" si="9"/>
        <v>0</v>
      </c>
    </row>
    <row r="23" spans="1:48" ht="15" customHeight="1">
      <c r="B23" s="273" t="s">
        <v>160</v>
      </c>
      <c r="C23" s="274"/>
      <c r="D23" s="274"/>
      <c r="E23" s="274"/>
      <c r="F23" s="275"/>
      <c r="G23" s="147"/>
      <c r="H23" s="85"/>
      <c r="I23" s="147"/>
      <c r="J23" s="217">
        <f t="shared" si="8"/>
        <v>0</v>
      </c>
      <c r="K23" s="217">
        <f t="shared" si="9"/>
        <v>0</v>
      </c>
    </row>
    <row r="24" spans="1:48" s="115" customFormat="1" ht="15" customHeight="1">
      <c r="A24" s="82"/>
      <c r="B24" s="278" t="s">
        <v>161</v>
      </c>
      <c r="C24" s="279"/>
      <c r="D24" s="279"/>
      <c r="E24" s="279"/>
      <c r="F24" s="279"/>
      <c r="G24" s="123">
        <v>34360</v>
      </c>
      <c r="H24" s="122">
        <v>18947</v>
      </c>
      <c r="I24" s="123">
        <v>18947</v>
      </c>
      <c r="J24" s="217">
        <f t="shared" si="8"/>
        <v>0.5514260768335274</v>
      </c>
      <c r="K24" s="217">
        <f t="shared" si="9"/>
        <v>1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</row>
    <row r="25" spans="1:48" s="115" customFormat="1" ht="15" customHeight="1">
      <c r="A25" s="82"/>
      <c r="B25" s="278" t="s">
        <v>162</v>
      </c>
      <c r="C25" s="279"/>
      <c r="D25" s="279"/>
      <c r="E25" s="279"/>
      <c r="F25" s="279"/>
      <c r="G25" s="123">
        <v>18947</v>
      </c>
      <c r="H25" s="110"/>
      <c r="I25" s="123">
        <v>-60032</v>
      </c>
      <c r="J25" s="217">
        <f t="shared" si="8"/>
        <v>-3.1684171636670713</v>
      </c>
      <c r="K25" s="217">
        <f t="shared" si="9"/>
        <v>0</v>
      </c>
      <c r="L25" s="22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</row>
    <row r="26" spans="1:48" s="118" customFormat="1">
      <c r="A26" s="116"/>
      <c r="B26" s="273" t="s">
        <v>163</v>
      </c>
      <c r="C26" s="274"/>
      <c r="D26" s="274"/>
      <c r="E26" s="274"/>
      <c r="F26" s="275"/>
      <c r="G26" s="148"/>
      <c r="H26" s="117"/>
      <c r="I26" s="148"/>
      <c r="J26" s="217">
        <f t="shared" si="8"/>
        <v>0</v>
      </c>
      <c r="K26" s="217">
        <f t="shared" si="9"/>
        <v>0</v>
      </c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</row>
    <row r="27" spans="1:48" ht="15.75">
      <c r="B27" s="276" t="s">
        <v>164</v>
      </c>
      <c r="C27" s="276"/>
      <c r="D27" s="276"/>
      <c r="E27" s="276"/>
      <c r="F27" s="276"/>
      <c r="G27" s="149"/>
      <c r="H27" s="119"/>
      <c r="I27" s="149"/>
      <c r="J27" s="217">
        <f t="shared" si="8"/>
        <v>0</v>
      </c>
      <c r="K27" s="217">
        <f t="shared" si="9"/>
        <v>0</v>
      </c>
    </row>
    <row r="29" spans="1:48">
      <c r="B29" s="120"/>
      <c r="C29" s="120"/>
      <c r="D29" s="120"/>
      <c r="E29" s="120"/>
      <c r="F29" s="120"/>
      <c r="G29" s="120"/>
      <c r="H29" s="120"/>
      <c r="I29" s="120"/>
      <c r="J29" s="120"/>
      <c r="K29" s="120"/>
    </row>
    <row r="30" spans="1:48">
      <c r="B30" s="277" t="s">
        <v>165</v>
      </c>
      <c r="C30" s="277"/>
      <c r="D30" s="277"/>
      <c r="E30" s="277"/>
      <c r="F30" s="277"/>
      <c r="G30" s="277"/>
      <c r="H30" s="277"/>
      <c r="I30" s="277"/>
      <c r="J30" s="277"/>
      <c r="K30" s="277"/>
    </row>
    <row r="31" spans="1:48" ht="15" customHeight="1">
      <c r="B31" s="277" t="s">
        <v>166</v>
      </c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48" ht="15" customHeight="1">
      <c r="B32" s="277" t="s">
        <v>167</v>
      </c>
      <c r="C32" s="277"/>
      <c r="D32" s="277"/>
      <c r="E32" s="277"/>
      <c r="F32" s="277"/>
      <c r="G32" s="277"/>
      <c r="H32" s="277"/>
      <c r="I32" s="277"/>
      <c r="J32" s="277"/>
      <c r="K32" s="277"/>
    </row>
    <row r="33" spans="2:11" ht="15" customHeight="1">
      <c r="B33" s="277" t="s">
        <v>168</v>
      </c>
      <c r="C33" s="277"/>
      <c r="D33" s="277"/>
      <c r="E33" s="277"/>
      <c r="F33" s="277"/>
      <c r="G33" s="277"/>
      <c r="H33" s="277"/>
      <c r="I33" s="277"/>
      <c r="J33" s="277"/>
      <c r="K33" s="277"/>
    </row>
    <row r="34" spans="2:11" ht="36.75" customHeight="1">
      <c r="B34" s="277"/>
      <c r="C34" s="277"/>
      <c r="D34" s="277"/>
      <c r="E34" s="277"/>
      <c r="F34" s="277"/>
      <c r="G34" s="277"/>
      <c r="H34" s="277"/>
      <c r="I34" s="277"/>
      <c r="J34" s="277"/>
      <c r="K34" s="277"/>
    </row>
    <row r="35" spans="2:11" ht="15" customHeight="1">
      <c r="B35" s="272" t="s">
        <v>169</v>
      </c>
      <c r="C35" s="272"/>
      <c r="D35" s="272"/>
      <c r="E35" s="272"/>
      <c r="F35" s="272"/>
      <c r="G35" s="272"/>
      <c r="H35" s="272"/>
      <c r="I35" s="272"/>
      <c r="J35" s="272"/>
      <c r="K35" s="272"/>
    </row>
    <row r="36" spans="2:11">
      <c r="B36" s="272"/>
      <c r="C36" s="272"/>
      <c r="D36" s="272"/>
      <c r="E36" s="272"/>
      <c r="F36" s="272"/>
      <c r="G36" s="272"/>
      <c r="H36" s="272"/>
      <c r="I36" s="272"/>
      <c r="J36" s="272"/>
      <c r="K36" s="272"/>
    </row>
  </sheetData>
  <mergeCells count="31">
    <mergeCell ref="B12:F12"/>
    <mergeCell ref="B1:K1"/>
    <mergeCell ref="B2:K2"/>
    <mergeCell ref="B3:K3"/>
    <mergeCell ref="B4:K4"/>
    <mergeCell ref="B5:K5"/>
    <mergeCell ref="B6:K6"/>
    <mergeCell ref="B7:F7"/>
    <mergeCell ref="B8:F8"/>
    <mergeCell ref="B9:F9"/>
    <mergeCell ref="B10:F10"/>
    <mergeCell ref="B11:F11"/>
    <mergeCell ref="B25:F25"/>
    <mergeCell ref="B13:F13"/>
    <mergeCell ref="B14:F14"/>
    <mergeCell ref="B16:F16"/>
    <mergeCell ref="B17:K17"/>
    <mergeCell ref="B18:F18"/>
    <mergeCell ref="B19:F19"/>
    <mergeCell ref="B20:F20"/>
    <mergeCell ref="B21:F21"/>
    <mergeCell ref="B22:F22"/>
    <mergeCell ref="B23:F23"/>
    <mergeCell ref="B24:F24"/>
    <mergeCell ref="B35:K36"/>
    <mergeCell ref="B26:F26"/>
    <mergeCell ref="B27:F27"/>
    <mergeCell ref="B30:K30"/>
    <mergeCell ref="B31:K31"/>
    <mergeCell ref="B32:K32"/>
    <mergeCell ref="B33:K3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5013-E5DD-41AD-9F0C-DA06AEB45D6D}">
  <sheetPr>
    <tabColor theme="9" tint="0.39997558519241921"/>
  </sheetPr>
  <dimension ref="A1:L191"/>
  <sheetViews>
    <sheetView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I51" sqref="I51"/>
    </sheetView>
  </sheetViews>
  <sheetFormatPr defaultRowHeight="12.75"/>
  <cols>
    <col min="1" max="1" width="5" style="20" bestFit="1" customWidth="1"/>
    <col min="2" max="2" width="6" style="20" bestFit="1" customWidth="1"/>
    <col min="3" max="3" width="55.85546875" style="17" customWidth="1"/>
    <col min="4" max="4" width="11.28515625" style="17" bestFit="1" customWidth="1"/>
    <col min="5" max="5" width="12.5703125" style="17" bestFit="1" customWidth="1"/>
    <col min="6" max="6" width="16" style="17" customWidth="1"/>
    <col min="7" max="8" width="9.5703125" style="17" customWidth="1"/>
    <col min="9" max="9" width="17" style="17" customWidth="1"/>
    <col min="10" max="10" width="20.28515625" style="17" customWidth="1"/>
    <col min="11" max="11" width="12.42578125" style="17" customWidth="1"/>
    <col min="12" max="256" width="9.140625" style="17"/>
    <col min="257" max="257" width="4.28515625" style="17" customWidth="1"/>
    <col min="258" max="258" width="4.42578125" style="17" customWidth="1"/>
    <col min="259" max="259" width="44.85546875" style="17" customWidth="1"/>
    <col min="260" max="260" width="13.7109375" style="17" customWidth="1"/>
    <col min="261" max="261" width="13.140625" style="17" customWidth="1"/>
    <col min="262" max="262" width="13.7109375" style="17" customWidth="1"/>
    <col min="263" max="264" width="9.5703125" style="17" customWidth="1"/>
    <col min="265" max="265" width="17" style="17" customWidth="1"/>
    <col min="266" max="266" width="20.28515625" style="17" customWidth="1"/>
    <col min="267" max="267" width="12.42578125" style="17" customWidth="1"/>
    <col min="268" max="512" width="9.140625" style="17"/>
    <col min="513" max="513" width="4.28515625" style="17" customWidth="1"/>
    <col min="514" max="514" width="4.42578125" style="17" customWidth="1"/>
    <col min="515" max="515" width="44.85546875" style="17" customWidth="1"/>
    <col min="516" max="516" width="13.7109375" style="17" customWidth="1"/>
    <col min="517" max="517" width="13.140625" style="17" customWidth="1"/>
    <col min="518" max="518" width="13.7109375" style="17" customWidth="1"/>
    <col min="519" max="520" width="9.5703125" style="17" customWidth="1"/>
    <col min="521" max="521" width="17" style="17" customWidth="1"/>
    <col min="522" max="522" width="20.28515625" style="17" customWidth="1"/>
    <col min="523" max="523" width="12.42578125" style="17" customWidth="1"/>
    <col min="524" max="768" width="9.140625" style="17"/>
    <col min="769" max="769" width="4.28515625" style="17" customWidth="1"/>
    <col min="770" max="770" width="4.42578125" style="17" customWidth="1"/>
    <col min="771" max="771" width="44.85546875" style="17" customWidth="1"/>
    <col min="772" max="772" width="13.7109375" style="17" customWidth="1"/>
    <col min="773" max="773" width="13.140625" style="17" customWidth="1"/>
    <col min="774" max="774" width="13.7109375" style="17" customWidth="1"/>
    <col min="775" max="776" width="9.5703125" style="17" customWidth="1"/>
    <col min="777" max="777" width="17" style="17" customWidth="1"/>
    <col min="778" max="778" width="20.28515625" style="17" customWidth="1"/>
    <col min="779" max="779" width="12.42578125" style="17" customWidth="1"/>
    <col min="780" max="1024" width="9.140625" style="17"/>
    <col min="1025" max="1025" width="4.28515625" style="17" customWidth="1"/>
    <col min="1026" max="1026" width="4.42578125" style="17" customWidth="1"/>
    <col min="1027" max="1027" width="44.85546875" style="17" customWidth="1"/>
    <col min="1028" max="1028" width="13.7109375" style="17" customWidth="1"/>
    <col min="1029" max="1029" width="13.140625" style="17" customWidth="1"/>
    <col min="1030" max="1030" width="13.7109375" style="17" customWidth="1"/>
    <col min="1031" max="1032" width="9.5703125" style="17" customWidth="1"/>
    <col min="1033" max="1033" width="17" style="17" customWidth="1"/>
    <col min="1034" max="1034" width="20.28515625" style="17" customWidth="1"/>
    <col min="1035" max="1035" width="12.42578125" style="17" customWidth="1"/>
    <col min="1036" max="1280" width="9.140625" style="17"/>
    <col min="1281" max="1281" width="4.28515625" style="17" customWidth="1"/>
    <col min="1282" max="1282" width="4.42578125" style="17" customWidth="1"/>
    <col min="1283" max="1283" width="44.85546875" style="17" customWidth="1"/>
    <col min="1284" max="1284" width="13.7109375" style="17" customWidth="1"/>
    <col min="1285" max="1285" width="13.140625" style="17" customWidth="1"/>
    <col min="1286" max="1286" width="13.7109375" style="17" customWidth="1"/>
    <col min="1287" max="1288" width="9.5703125" style="17" customWidth="1"/>
    <col min="1289" max="1289" width="17" style="17" customWidth="1"/>
    <col min="1290" max="1290" width="20.28515625" style="17" customWidth="1"/>
    <col min="1291" max="1291" width="12.42578125" style="17" customWidth="1"/>
    <col min="1292" max="1536" width="9.140625" style="17"/>
    <col min="1537" max="1537" width="4.28515625" style="17" customWidth="1"/>
    <col min="1538" max="1538" width="4.42578125" style="17" customWidth="1"/>
    <col min="1539" max="1539" width="44.85546875" style="17" customWidth="1"/>
    <col min="1540" max="1540" width="13.7109375" style="17" customWidth="1"/>
    <col min="1541" max="1541" width="13.140625" style="17" customWidth="1"/>
    <col min="1542" max="1542" width="13.7109375" style="17" customWidth="1"/>
    <col min="1543" max="1544" width="9.5703125" style="17" customWidth="1"/>
    <col min="1545" max="1545" width="17" style="17" customWidth="1"/>
    <col min="1546" max="1546" width="20.28515625" style="17" customWidth="1"/>
    <col min="1547" max="1547" width="12.42578125" style="17" customWidth="1"/>
    <col min="1548" max="1792" width="9.140625" style="17"/>
    <col min="1793" max="1793" width="4.28515625" style="17" customWidth="1"/>
    <col min="1794" max="1794" width="4.42578125" style="17" customWidth="1"/>
    <col min="1795" max="1795" width="44.85546875" style="17" customWidth="1"/>
    <col min="1796" max="1796" width="13.7109375" style="17" customWidth="1"/>
    <col min="1797" max="1797" width="13.140625" style="17" customWidth="1"/>
    <col min="1798" max="1798" width="13.7109375" style="17" customWidth="1"/>
    <col min="1799" max="1800" width="9.5703125" style="17" customWidth="1"/>
    <col min="1801" max="1801" width="17" style="17" customWidth="1"/>
    <col min="1802" max="1802" width="20.28515625" style="17" customWidth="1"/>
    <col min="1803" max="1803" width="12.42578125" style="17" customWidth="1"/>
    <col min="1804" max="2048" width="9.140625" style="17"/>
    <col min="2049" max="2049" width="4.28515625" style="17" customWidth="1"/>
    <col min="2050" max="2050" width="4.42578125" style="17" customWidth="1"/>
    <col min="2051" max="2051" width="44.85546875" style="17" customWidth="1"/>
    <col min="2052" max="2052" width="13.7109375" style="17" customWidth="1"/>
    <col min="2053" max="2053" width="13.140625" style="17" customWidth="1"/>
    <col min="2054" max="2054" width="13.7109375" style="17" customWidth="1"/>
    <col min="2055" max="2056" width="9.5703125" style="17" customWidth="1"/>
    <col min="2057" max="2057" width="17" style="17" customWidth="1"/>
    <col min="2058" max="2058" width="20.28515625" style="17" customWidth="1"/>
    <col min="2059" max="2059" width="12.42578125" style="17" customWidth="1"/>
    <col min="2060" max="2304" width="9.140625" style="17"/>
    <col min="2305" max="2305" width="4.28515625" style="17" customWidth="1"/>
    <col min="2306" max="2306" width="4.42578125" style="17" customWidth="1"/>
    <col min="2307" max="2307" width="44.85546875" style="17" customWidth="1"/>
    <col min="2308" max="2308" width="13.7109375" style="17" customWidth="1"/>
    <col min="2309" max="2309" width="13.140625" style="17" customWidth="1"/>
    <col min="2310" max="2310" width="13.7109375" style="17" customWidth="1"/>
    <col min="2311" max="2312" width="9.5703125" style="17" customWidth="1"/>
    <col min="2313" max="2313" width="17" style="17" customWidth="1"/>
    <col min="2314" max="2314" width="20.28515625" style="17" customWidth="1"/>
    <col min="2315" max="2315" width="12.42578125" style="17" customWidth="1"/>
    <col min="2316" max="2560" width="9.140625" style="17"/>
    <col min="2561" max="2561" width="4.28515625" style="17" customWidth="1"/>
    <col min="2562" max="2562" width="4.42578125" style="17" customWidth="1"/>
    <col min="2563" max="2563" width="44.85546875" style="17" customWidth="1"/>
    <col min="2564" max="2564" width="13.7109375" style="17" customWidth="1"/>
    <col min="2565" max="2565" width="13.140625" style="17" customWidth="1"/>
    <col min="2566" max="2566" width="13.7109375" style="17" customWidth="1"/>
    <col min="2567" max="2568" width="9.5703125" style="17" customWidth="1"/>
    <col min="2569" max="2569" width="17" style="17" customWidth="1"/>
    <col min="2570" max="2570" width="20.28515625" style="17" customWidth="1"/>
    <col min="2571" max="2571" width="12.42578125" style="17" customWidth="1"/>
    <col min="2572" max="2816" width="9.140625" style="17"/>
    <col min="2817" max="2817" width="4.28515625" style="17" customWidth="1"/>
    <col min="2818" max="2818" width="4.42578125" style="17" customWidth="1"/>
    <col min="2819" max="2819" width="44.85546875" style="17" customWidth="1"/>
    <col min="2820" max="2820" width="13.7109375" style="17" customWidth="1"/>
    <col min="2821" max="2821" width="13.140625" style="17" customWidth="1"/>
    <col min="2822" max="2822" width="13.7109375" style="17" customWidth="1"/>
    <col min="2823" max="2824" width="9.5703125" style="17" customWidth="1"/>
    <col min="2825" max="2825" width="17" style="17" customWidth="1"/>
    <col min="2826" max="2826" width="20.28515625" style="17" customWidth="1"/>
    <col min="2827" max="2827" width="12.42578125" style="17" customWidth="1"/>
    <col min="2828" max="3072" width="9.140625" style="17"/>
    <col min="3073" max="3073" width="4.28515625" style="17" customWidth="1"/>
    <col min="3074" max="3074" width="4.42578125" style="17" customWidth="1"/>
    <col min="3075" max="3075" width="44.85546875" style="17" customWidth="1"/>
    <col min="3076" max="3076" width="13.7109375" style="17" customWidth="1"/>
    <col min="3077" max="3077" width="13.140625" style="17" customWidth="1"/>
    <col min="3078" max="3078" width="13.7109375" style="17" customWidth="1"/>
    <col min="3079" max="3080" width="9.5703125" style="17" customWidth="1"/>
    <col min="3081" max="3081" width="17" style="17" customWidth="1"/>
    <col min="3082" max="3082" width="20.28515625" style="17" customWidth="1"/>
    <col min="3083" max="3083" width="12.42578125" style="17" customWidth="1"/>
    <col min="3084" max="3328" width="9.140625" style="17"/>
    <col min="3329" max="3329" width="4.28515625" style="17" customWidth="1"/>
    <col min="3330" max="3330" width="4.42578125" style="17" customWidth="1"/>
    <col min="3331" max="3331" width="44.85546875" style="17" customWidth="1"/>
    <col min="3332" max="3332" width="13.7109375" style="17" customWidth="1"/>
    <col min="3333" max="3333" width="13.140625" style="17" customWidth="1"/>
    <col min="3334" max="3334" width="13.7109375" style="17" customWidth="1"/>
    <col min="3335" max="3336" width="9.5703125" style="17" customWidth="1"/>
    <col min="3337" max="3337" width="17" style="17" customWidth="1"/>
    <col min="3338" max="3338" width="20.28515625" style="17" customWidth="1"/>
    <col min="3339" max="3339" width="12.42578125" style="17" customWidth="1"/>
    <col min="3340" max="3584" width="9.140625" style="17"/>
    <col min="3585" max="3585" width="4.28515625" style="17" customWidth="1"/>
    <col min="3586" max="3586" width="4.42578125" style="17" customWidth="1"/>
    <col min="3587" max="3587" width="44.85546875" style="17" customWidth="1"/>
    <col min="3588" max="3588" width="13.7109375" style="17" customWidth="1"/>
    <col min="3589" max="3589" width="13.140625" style="17" customWidth="1"/>
    <col min="3590" max="3590" width="13.7109375" style="17" customWidth="1"/>
    <col min="3591" max="3592" width="9.5703125" style="17" customWidth="1"/>
    <col min="3593" max="3593" width="17" style="17" customWidth="1"/>
    <col min="3594" max="3594" width="20.28515625" style="17" customWidth="1"/>
    <col min="3595" max="3595" width="12.42578125" style="17" customWidth="1"/>
    <col min="3596" max="3840" width="9.140625" style="17"/>
    <col min="3841" max="3841" width="4.28515625" style="17" customWidth="1"/>
    <col min="3842" max="3842" width="4.42578125" style="17" customWidth="1"/>
    <col min="3843" max="3843" width="44.85546875" style="17" customWidth="1"/>
    <col min="3844" max="3844" width="13.7109375" style="17" customWidth="1"/>
    <col min="3845" max="3845" width="13.140625" style="17" customWidth="1"/>
    <col min="3846" max="3846" width="13.7109375" style="17" customWidth="1"/>
    <col min="3847" max="3848" width="9.5703125" style="17" customWidth="1"/>
    <col min="3849" max="3849" width="17" style="17" customWidth="1"/>
    <col min="3850" max="3850" width="20.28515625" style="17" customWidth="1"/>
    <col min="3851" max="3851" width="12.42578125" style="17" customWidth="1"/>
    <col min="3852" max="4096" width="9.140625" style="17"/>
    <col min="4097" max="4097" width="4.28515625" style="17" customWidth="1"/>
    <col min="4098" max="4098" width="4.42578125" style="17" customWidth="1"/>
    <col min="4099" max="4099" width="44.85546875" style="17" customWidth="1"/>
    <col min="4100" max="4100" width="13.7109375" style="17" customWidth="1"/>
    <col min="4101" max="4101" width="13.140625" style="17" customWidth="1"/>
    <col min="4102" max="4102" width="13.7109375" style="17" customWidth="1"/>
    <col min="4103" max="4104" width="9.5703125" style="17" customWidth="1"/>
    <col min="4105" max="4105" width="17" style="17" customWidth="1"/>
    <col min="4106" max="4106" width="20.28515625" style="17" customWidth="1"/>
    <col min="4107" max="4107" width="12.42578125" style="17" customWidth="1"/>
    <col min="4108" max="4352" width="9.140625" style="17"/>
    <col min="4353" max="4353" width="4.28515625" style="17" customWidth="1"/>
    <col min="4354" max="4354" width="4.42578125" style="17" customWidth="1"/>
    <col min="4355" max="4355" width="44.85546875" style="17" customWidth="1"/>
    <col min="4356" max="4356" width="13.7109375" style="17" customWidth="1"/>
    <col min="4357" max="4357" width="13.140625" style="17" customWidth="1"/>
    <col min="4358" max="4358" width="13.7109375" style="17" customWidth="1"/>
    <col min="4359" max="4360" width="9.5703125" style="17" customWidth="1"/>
    <col min="4361" max="4361" width="17" style="17" customWidth="1"/>
    <col min="4362" max="4362" width="20.28515625" style="17" customWidth="1"/>
    <col min="4363" max="4363" width="12.42578125" style="17" customWidth="1"/>
    <col min="4364" max="4608" width="9.140625" style="17"/>
    <col min="4609" max="4609" width="4.28515625" style="17" customWidth="1"/>
    <col min="4610" max="4610" width="4.42578125" style="17" customWidth="1"/>
    <col min="4611" max="4611" width="44.85546875" style="17" customWidth="1"/>
    <col min="4612" max="4612" width="13.7109375" style="17" customWidth="1"/>
    <col min="4613" max="4613" width="13.140625" style="17" customWidth="1"/>
    <col min="4614" max="4614" width="13.7109375" style="17" customWidth="1"/>
    <col min="4615" max="4616" width="9.5703125" style="17" customWidth="1"/>
    <col min="4617" max="4617" width="17" style="17" customWidth="1"/>
    <col min="4618" max="4618" width="20.28515625" style="17" customWidth="1"/>
    <col min="4619" max="4619" width="12.42578125" style="17" customWidth="1"/>
    <col min="4620" max="4864" width="9.140625" style="17"/>
    <col min="4865" max="4865" width="4.28515625" style="17" customWidth="1"/>
    <col min="4866" max="4866" width="4.42578125" style="17" customWidth="1"/>
    <col min="4867" max="4867" width="44.85546875" style="17" customWidth="1"/>
    <col min="4868" max="4868" width="13.7109375" style="17" customWidth="1"/>
    <col min="4869" max="4869" width="13.140625" style="17" customWidth="1"/>
    <col min="4870" max="4870" width="13.7109375" style="17" customWidth="1"/>
    <col min="4871" max="4872" width="9.5703125" style="17" customWidth="1"/>
    <col min="4873" max="4873" width="17" style="17" customWidth="1"/>
    <col min="4874" max="4874" width="20.28515625" style="17" customWidth="1"/>
    <col min="4875" max="4875" width="12.42578125" style="17" customWidth="1"/>
    <col min="4876" max="5120" width="9.140625" style="17"/>
    <col min="5121" max="5121" width="4.28515625" style="17" customWidth="1"/>
    <col min="5122" max="5122" width="4.42578125" style="17" customWidth="1"/>
    <col min="5123" max="5123" width="44.85546875" style="17" customWidth="1"/>
    <col min="5124" max="5124" width="13.7109375" style="17" customWidth="1"/>
    <col min="5125" max="5125" width="13.140625" style="17" customWidth="1"/>
    <col min="5126" max="5126" width="13.7109375" style="17" customWidth="1"/>
    <col min="5127" max="5128" width="9.5703125" style="17" customWidth="1"/>
    <col min="5129" max="5129" width="17" style="17" customWidth="1"/>
    <col min="5130" max="5130" width="20.28515625" style="17" customWidth="1"/>
    <col min="5131" max="5131" width="12.42578125" style="17" customWidth="1"/>
    <col min="5132" max="5376" width="9.140625" style="17"/>
    <col min="5377" max="5377" width="4.28515625" style="17" customWidth="1"/>
    <col min="5378" max="5378" width="4.42578125" style="17" customWidth="1"/>
    <col min="5379" max="5379" width="44.85546875" style="17" customWidth="1"/>
    <col min="5380" max="5380" width="13.7109375" style="17" customWidth="1"/>
    <col min="5381" max="5381" width="13.140625" style="17" customWidth="1"/>
    <col min="5382" max="5382" width="13.7109375" style="17" customWidth="1"/>
    <col min="5383" max="5384" width="9.5703125" style="17" customWidth="1"/>
    <col min="5385" max="5385" width="17" style="17" customWidth="1"/>
    <col min="5386" max="5386" width="20.28515625" style="17" customWidth="1"/>
    <col min="5387" max="5387" width="12.42578125" style="17" customWidth="1"/>
    <col min="5388" max="5632" width="9.140625" style="17"/>
    <col min="5633" max="5633" width="4.28515625" style="17" customWidth="1"/>
    <col min="5634" max="5634" width="4.42578125" style="17" customWidth="1"/>
    <col min="5635" max="5635" width="44.85546875" style="17" customWidth="1"/>
    <col min="5636" max="5636" width="13.7109375" style="17" customWidth="1"/>
    <col min="5637" max="5637" width="13.140625" style="17" customWidth="1"/>
    <col min="5638" max="5638" width="13.7109375" style="17" customWidth="1"/>
    <col min="5639" max="5640" width="9.5703125" style="17" customWidth="1"/>
    <col min="5641" max="5641" width="17" style="17" customWidth="1"/>
    <col min="5642" max="5642" width="20.28515625" style="17" customWidth="1"/>
    <col min="5643" max="5643" width="12.42578125" style="17" customWidth="1"/>
    <col min="5644" max="5888" width="9.140625" style="17"/>
    <col min="5889" max="5889" width="4.28515625" style="17" customWidth="1"/>
    <col min="5890" max="5890" width="4.42578125" style="17" customWidth="1"/>
    <col min="5891" max="5891" width="44.85546875" style="17" customWidth="1"/>
    <col min="5892" max="5892" width="13.7109375" style="17" customWidth="1"/>
    <col min="5893" max="5893" width="13.140625" style="17" customWidth="1"/>
    <col min="5894" max="5894" width="13.7109375" style="17" customWidth="1"/>
    <col min="5895" max="5896" width="9.5703125" style="17" customWidth="1"/>
    <col min="5897" max="5897" width="17" style="17" customWidth="1"/>
    <col min="5898" max="5898" width="20.28515625" style="17" customWidth="1"/>
    <col min="5899" max="5899" width="12.42578125" style="17" customWidth="1"/>
    <col min="5900" max="6144" width="9.140625" style="17"/>
    <col min="6145" max="6145" width="4.28515625" style="17" customWidth="1"/>
    <col min="6146" max="6146" width="4.42578125" style="17" customWidth="1"/>
    <col min="6147" max="6147" width="44.85546875" style="17" customWidth="1"/>
    <col min="6148" max="6148" width="13.7109375" style="17" customWidth="1"/>
    <col min="6149" max="6149" width="13.140625" style="17" customWidth="1"/>
    <col min="6150" max="6150" width="13.7109375" style="17" customWidth="1"/>
    <col min="6151" max="6152" width="9.5703125" style="17" customWidth="1"/>
    <col min="6153" max="6153" width="17" style="17" customWidth="1"/>
    <col min="6154" max="6154" width="20.28515625" style="17" customWidth="1"/>
    <col min="6155" max="6155" width="12.42578125" style="17" customWidth="1"/>
    <col min="6156" max="6400" width="9.140625" style="17"/>
    <col min="6401" max="6401" width="4.28515625" style="17" customWidth="1"/>
    <col min="6402" max="6402" width="4.42578125" style="17" customWidth="1"/>
    <col min="6403" max="6403" width="44.85546875" style="17" customWidth="1"/>
    <col min="6404" max="6404" width="13.7109375" style="17" customWidth="1"/>
    <col min="6405" max="6405" width="13.140625" style="17" customWidth="1"/>
    <col min="6406" max="6406" width="13.7109375" style="17" customWidth="1"/>
    <col min="6407" max="6408" width="9.5703125" style="17" customWidth="1"/>
    <col min="6409" max="6409" width="17" style="17" customWidth="1"/>
    <col min="6410" max="6410" width="20.28515625" style="17" customWidth="1"/>
    <col min="6411" max="6411" width="12.42578125" style="17" customWidth="1"/>
    <col min="6412" max="6656" width="9.140625" style="17"/>
    <col min="6657" max="6657" width="4.28515625" style="17" customWidth="1"/>
    <col min="6658" max="6658" width="4.42578125" style="17" customWidth="1"/>
    <col min="6659" max="6659" width="44.85546875" style="17" customWidth="1"/>
    <col min="6660" max="6660" width="13.7109375" style="17" customWidth="1"/>
    <col min="6661" max="6661" width="13.140625" style="17" customWidth="1"/>
    <col min="6662" max="6662" width="13.7109375" style="17" customWidth="1"/>
    <col min="6663" max="6664" width="9.5703125" style="17" customWidth="1"/>
    <col min="6665" max="6665" width="17" style="17" customWidth="1"/>
    <col min="6666" max="6666" width="20.28515625" style="17" customWidth="1"/>
    <col min="6667" max="6667" width="12.42578125" style="17" customWidth="1"/>
    <col min="6668" max="6912" width="9.140625" style="17"/>
    <col min="6913" max="6913" width="4.28515625" style="17" customWidth="1"/>
    <col min="6914" max="6914" width="4.42578125" style="17" customWidth="1"/>
    <col min="6915" max="6915" width="44.85546875" style="17" customWidth="1"/>
    <col min="6916" max="6916" width="13.7109375" style="17" customWidth="1"/>
    <col min="6917" max="6917" width="13.140625" style="17" customWidth="1"/>
    <col min="6918" max="6918" width="13.7109375" style="17" customWidth="1"/>
    <col min="6919" max="6920" width="9.5703125" style="17" customWidth="1"/>
    <col min="6921" max="6921" width="17" style="17" customWidth="1"/>
    <col min="6922" max="6922" width="20.28515625" style="17" customWidth="1"/>
    <col min="6923" max="6923" width="12.42578125" style="17" customWidth="1"/>
    <col min="6924" max="7168" width="9.140625" style="17"/>
    <col min="7169" max="7169" width="4.28515625" style="17" customWidth="1"/>
    <col min="7170" max="7170" width="4.42578125" style="17" customWidth="1"/>
    <col min="7171" max="7171" width="44.85546875" style="17" customWidth="1"/>
    <col min="7172" max="7172" width="13.7109375" style="17" customWidth="1"/>
    <col min="7173" max="7173" width="13.140625" style="17" customWidth="1"/>
    <col min="7174" max="7174" width="13.7109375" style="17" customWidth="1"/>
    <col min="7175" max="7176" width="9.5703125" style="17" customWidth="1"/>
    <col min="7177" max="7177" width="17" style="17" customWidth="1"/>
    <col min="7178" max="7178" width="20.28515625" style="17" customWidth="1"/>
    <col min="7179" max="7179" width="12.42578125" style="17" customWidth="1"/>
    <col min="7180" max="7424" width="9.140625" style="17"/>
    <col min="7425" max="7425" width="4.28515625" style="17" customWidth="1"/>
    <col min="7426" max="7426" width="4.42578125" style="17" customWidth="1"/>
    <col min="7427" max="7427" width="44.85546875" style="17" customWidth="1"/>
    <col min="7428" max="7428" width="13.7109375" style="17" customWidth="1"/>
    <col min="7429" max="7429" width="13.140625" style="17" customWidth="1"/>
    <col min="7430" max="7430" width="13.7109375" style="17" customWidth="1"/>
    <col min="7431" max="7432" width="9.5703125" style="17" customWidth="1"/>
    <col min="7433" max="7433" width="17" style="17" customWidth="1"/>
    <col min="7434" max="7434" width="20.28515625" style="17" customWidth="1"/>
    <col min="7435" max="7435" width="12.42578125" style="17" customWidth="1"/>
    <col min="7436" max="7680" width="9.140625" style="17"/>
    <col min="7681" max="7681" width="4.28515625" style="17" customWidth="1"/>
    <col min="7682" max="7682" width="4.42578125" style="17" customWidth="1"/>
    <col min="7683" max="7683" width="44.85546875" style="17" customWidth="1"/>
    <col min="7684" max="7684" width="13.7109375" style="17" customWidth="1"/>
    <col min="7685" max="7685" width="13.140625" style="17" customWidth="1"/>
    <col min="7686" max="7686" width="13.7109375" style="17" customWidth="1"/>
    <col min="7687" max="7688" width="9.5703125" style="17" customWidth="1"/>
    <col min="7689" max="7689" width="17" style="17" customWidth="1"/>
    <col min="7690" max="7690" width="20.28515625" style="17" customWidth="1"/>
    <col min="7691" max="7691" width="12.42578125" style="17" customWidth="1"/>
    <col min="7692" max="7936" width="9.140625" style="17"/>
    <col min="7937" max="7937" width="4.28515625" style="17" customWidth="1"/>
    <col min="7938" max="7938" width="4.42578125" style="17" customWidth="1"/>
    <col min="7939" max="7939" width="44.85546875" style="17" customWidth="1"/>
    <col min="7940" max="7940" width="13.7109375" style="17" customWidth="1"/>
    <col min="7941" max="7941" width="13.140625" style="17" customWidth="1"/>
    <col min="7942" max="7942" width="13.7109375" style="17" customWidth="1"/>
    <col min="7943" max="7944" width="9.5703125" style="17" customWidth="1"/>
    <col min="7945" max="7945" width="17" style="17" customWidth="1"/>
    <col min="7946" max="7946" width="20.28515625" style="17" customWidth="1"/>
    <col min="7947" max="7947" width="12.42578125" style="17" customWidth="1"/>
    <col min="7948" max="8192" width="9.140625" style="17"/>
    <col min="8193" max="8193" width="4.28515625" style="17" customWidth="1"/>
    <col min="8194" max="8194" width="4.42578125" style="17" customWidth="1"/>
    <col min="8195" max="8195" width="44.85546875" style="17" customWidth="1"/>
    <col min="8196" max="8196" width="13.7109375" style="17" customWidth="1"/>
    <col min="8197" max="8197" width="13.140625" style="17" customWidth="1"/>
    <col min="8198" max="8198" width="13.7109375" style="17" customWidth="1"/>
    <col min="8199" max="8200" width="9.5703125" style="17" customWidth="1"/>
    <col min="8201" max="8201" width="17" style="17" customWidth="1"/>
    <col min="8202" max="8202" width="20.28515625" style="17" customWidth="1"/>
    <col min="8203" max="8203" width="12.42578125" style="17" customWidth="1"/>
    <col min="8204" max="8448" width="9.140625" style="17"/>
    <col min="8449" max="8449" width="4.28515625" style="17" customWidth="1"/>
    <col min="8450" max="8450" width="4.42578125" style="17" customWidth="1"/>
    <col min="8451" max="8451" width="44.85546875" style="17" customWidth="1"/>
    <col min="8452" max="8452" width="13.7109375" style="17" customWidth="1"/>
    <col min="8453" max="8453" width="13.140625" style="17" customWidth="1"/>
    <col min="8454" max="8454" width="13.7109375" style="17" customWidth="1"/>
    <col min="8455" max="8456" width="9.5703125" style="17" customWidth="1"/>
    <col min="8457" max="8457" width="17" style="17" customWidth="1"/>
    <col min="8458" max="8458" width="20.28515625" style="17" customWidth="1"/>
    <col min="8459" max="8459" width="12.42578125" style="17" customWidth="1"/>
    <col min="8460" max="8704" width="9.140625" style="17"/>
    <col min="8705" max="8705" width="4.28515625" style="17" customWidth="1"/>
    <col min="8706" max="8706" width="4.42578125" style="17" customWidth="1"/>
    <col min="8707" max="8707" width="44.85546875" style="17" customWidth="1"/>
    <col min="8708" max="8708" width="13.7109375" style="17" customWidth="1"/>
    <col min="8709" max="8709" width="13.140625" style="17" customWidth="1"/>
    <col min="8710" max="8710" width="13.7109375" style="17" customWidth="1"/>
    <col min="8711" max="8712" width="9.5703125" style="17" customWidth="1"/>
    <col min="8713" max="8713" width="17" style="17" customWidth="1"/>
    <col min="8714" max="8714" width="20.28515625" style="17" customWidth="1"/>
    <col min="8715" max="8715" width="12.42578125" style="17" customWidth="1"/>
    <col min="8716" max="8960" width="9.140625" style="17"/>
    <col min="8961" max="8961" width="4.28515625" style="17" customWidth="1"/>
    <col min="8962" max="8962" width="4.42578125" style="17" customWidth="1"/>
    <col min="8963" max="8963" width="44.85546875" style="17" customWidth="1"/>
    <col min="8964" max="8964" width="13.7109375" style="17" customWidth="1"/>
    <col min="8965" max="8965" width="13.140625" style="17" customWidth="1"/>
    <col min="8966" max="8966" width="13.7109375" style="17" customWidth="1"/>
    <col min="8967" max="8968" width="9.5703125" style="17" customWidth="1"/>
    <col min="8969" max="8969" width="17" style="17" customWidth="1"/>
    <col min="8970" max="8970" width="20.28515625" style="17" customWidth="1"/>
    <col min="8971" max="8971" width="12.42578125" style="17" customWidth="1"/>
    <col min="8972" max="9216" width="9.140625" style="17"/>
    <col min="9217" max="9217" width="4.28515625" style="17" customWidth="1"/>
    <col min="9218" max="9218" width="4.42578125" style="17" customWidth="1"/>
    <col min="9219" max="9219" width="44.85546875" style="17" customWidth="1"/>
    <col min="9220" max="9220" width="13.7109375" style="17" customWidth="1"/>
    <col min="9221" max="9221" width="13.140625" style="17" customWidth="1"/>
    <col min="9222" max="9222" width="13.7109375" style="17" customWidth="1"/>
    <col min="9223" max="9224" width="9.5703125" style="17" customWidth="1"/>
    <col min="9225" max="9225" width="17" style="17" customWidth="1"/>
    <col min="9226" max="9226" width="20.28515625" style="17" customWidth="1"/>
    <col min="9227" max="9227" width="12.42578125" style="17" customWidth="1"/>
    <col min="9228" max="9472" width="9.140625" style="17"/>
    <col min="9473" max="9473" width="4.28515625" style="17" customWidth="1"/>
    <col min="9474" max="9474" width="4.42578125" style="17" customWidth="1"/>
    <col min="9475" max="9475" width="44.85546875" style="17" customWidth="1"/>
    <col min="9476" max="9476" width="13.7109375" style="17" customWidth="1"/>
    <col min="9477" max="9477" width="13.140625" style="17" customWidth="1"/>
    <col min="9478" max="9478" width="13.7109375" style="17" customWidth="1"/>
    <col min="9479" max="9480" width="9.5703125" style="17" customWidth="1"/>
    <col min="9481" max="9481" width="17" style="17" customWidth="1"/>
    <col min="9482" max="9482" width="20.28515625" style="17" customWidth="1"/>
    <col min="9483" max="9483" width="12.42578125" style="17" customWidth="1"/>
    <col min="9484" max="9728" width="9.140625" style="17"/>
    <col min="9729" max="9729" width="4.28515625" style="17" customWidth="1"/>
    <col min="9730" max="9730" width="4.42578125" style="17" customWidth="1"/>
    <col min="9731" max="9731" width="44.85546875" style="17" customWidth="1"/>
    <col min="9732" max="9732" width="13.7109375" style="17" customWidth="1"/>
    <col min="9733" max="9733" width="13.140625" style="17" customWidth="1"/>
    <col min="9734" max="9734" width="13.7109375" style="17" customWidth="1"/>
    <col min="9735" max="9736" width="9.5703125" style="17" customWidth="1"/>
    <col min="9737" max="9737" width="17" style="17" customWidth="1"/>
    <col min="9738" max="9738" width="20.28515625" style="17" customWidth="1"/>
    <col min="9739" max="9739" width="12.42578125" style="17" customWidth="1"/>
    <col min="9740" max="9984" width="9.140625" style="17"/>
    <col min="9985" max="9985" width="4.28515625" style="17" customWidth="1"/>
    <col min="9986" max="9986" width="4.42578125" style="17" customWidth="1"/>
    <col min="9987" max="9987" width="44.85546875" style="17" customWidth="1"/>
    <col min="9988" max="9988" width="13.7109375" style="17" customWidth="1"/>
    <col min="9989" max="9989" width="13.140625" style="17" customWidth="1"/>
    <col min="9990" max="9990" width="13.7109375" style="17" customWidth="1"/>
    <col min="9991" max="9992" width="9.5703125" style="17" customWidth="1"/>
    <col min="9993" max="9993" width="17" style="17" customWidth="1"/>
    <col min="9994" max="9994" width="20.28515625" style="17" customWidth="1"/>
    <col min="9995" max="9995" width="12.42578125" style="17" customWidth="1"/>
    <col min="9996" max="10240" width="9.140625" style="17"/>
    <col min="10241" max="10241" width="4.28515625" style="17" customWidth="1"/>
    <col min="10242" max="10242" width="4.42578125" style="17" customWidth="1"/>
    <col min="10243" max="10243" width="44.85546875" style="17" customWidth="1"/>
    <col min="10244" max="10244" width="13.7109375" style="17" customWidth="1"/>
    <col min="10245" max="10245" width="13.140625" style="17" customWidth="1"/>
    <col min="10246" max="10246" width="13.7109375" style="17" customWidth="1"/>
    <col min="10247" max="10248" width="9.5703125" style="17" customWidth="1"/>
    <col min="10249" max="10249" width="17" style="17" customWidth="1"/>
    <col min="10250" max="10250" width="20.28515625" style="17" customWidth="1"/>
    <col min="10251" max="10251" width="12.42578125" style="17" customWidth="1"/>
    <col min="10252" max="10496" width="9.140625" style="17"/>
    <col min="10497" max="10497" width="4.28515625" style="17" customWidth="1"/>
    <col min="10498" max="10498" width="4.42578125" style="17" customWidth="1"/>
    <col min="10499" max="10499" width="44.85546875" style="17" customWidth="1"/>
    <col min="10500" max="10500" width="13.7109375" style="17" customWidth="1"/>
    <col min="10501" max="10501" width="13.140625" style="17" customWidth="1"/>
    <col min="10502" max="10502" width="13.7109375" style="17" customWidth="1"/>
    <col min="10503" max="10504" width="9.5703125" style="17" customWidth="1"/>
    <col min="10505" max="10505" width="17" style="17" customWidth="1"/>
    <col min="10506" max="10506" width="20.28515625" style="17" customWidth="1"/>
    <col min="10507" max="10507" width="12.42578125" style="17" customWidth="1"/>
    <col min="10508" max="10752" width="9.140625" style="17"/>
    <col min="10753" max="10753" width="4.28515625" style="17" customWidth="1"/>
    <col min="10754" max="10754" width="4.42578125" style="17" customWidth="1"/>
    <col min="10755" max="10755" width="44.85546875" style="17" customWidth="1"/>
    <col min="10756" max="10756" width="13.7109375" style="17" customWidth="1"/>
    <col min="10757" max="10757" width="13.140625" style="17" customWidth="1"/>
    <col min="10758" max="10758" width="13.7109375" style="17" customWidth="1"/>
    <col min="10759" max="10760" width="9.5703125" style="17" customWidth="1"/>
    <col min="10761" max="10761" width="17" style="17" customWidth="1"/>
    <col min="10762" max="10762" width="20.28515625" style="17" customWidth="1"/>
    <col min="10763" max="10763" width="12.42578125" style="17" customWidth="1"/>
    <col min="10764" max="11008" width="9.140625" style="17"/>
    <col min="11009" max="11009" width="4.28515625" style="17" customWidth="1"/>
    <col min="11010" max="11010" width="4.42578125" style="17" customWidth="1"/>
    <col min="11011" max="11011" width="44.85546875" style="17" customWidth="1"/>
    <col min="11012" max="11012" width="13.7109375" style="17" customWidth="1"/>
    <col min="11013" max="11013" width="13.140625" style="17" customWidth="1"/>
    <col min="11014" max="11014" width="13.7109375" style="17" customWidth="1"/>
    <col min="11015" max="11016" width="9.5703125" style="17" customWidth="1"/>
    <col min="11017" max="11017" width="17" style="17" customWidth="1"/>
    <col min="11018" max="11018" width="20.28515625" style="17" customWidth="1"/>
    <col min="11019" max="11019" width="12.42578125" style="17" customWidth="1"/>
    <col min="11020" max="11264" width="9.140625" style="17"/>
    <col min="11265" max="11265" width="4.28515625" style="17" customWidth="1"/>
    <col min="11266" max="11266" width="4.42578125" style="17" customWidth="1"/>
    <col min="11267" max="11267" width="44.85546875" style="17" customWidth="1"/>
    <col min="11268" max="11268" width="13.7109375" style="17" customWidth="1"/>
    <col min="11269" max="11269" width="13.140625" style="17" customWidth="1"/>
    <col min="11270" max="11270" width="13.7109375" style="17" customWidth="1"/>
    <col min="11271" max="11272" width="9.5703125" style="17" customWidth="1"/>
    <col min="11273" max="11273" width="17" style="17" customWidth="1"/>
    <col min="11274" max="11274" width="20.28515625" style="17" customWidth="1"/>
    <col min="11275" max="11275" width="12.42578125" style="17" customWidth="1"/>
    <col min="11276" max="11520" width="9.140625" style="17"/>
    <col min="11521" max="11521" width="4.28515625" style="17" customWidth="1"/>
    <col min="11522" max="11522" width="4.42578125" style="17" customWidth="1"/>
    <col min="11523" max="11523" width="44.85546875" style="17" customWidth="1"/>
    <col min="11524" max="11524" width="13.7109375" style="17" customWidth="1"/>
    <col min="11525" max="11525" width="13.140625" style="17" customWidth="1"/>
    <col min="11526" max="11526" width="13.7109375" style="17" customWidth="1"/>
    <col min="11527" max="11528" width="9.5703125" style="17" customWidth="1"/>
    <col min="11529" max="11529" width="17" style="17" customWidth="1"/>
    <col min="11530" max="11530" width="20.28515625" style="17" customWidth="1"/>
    <col min="11531" max="11531" width="12.42578125" style="17" customWidth="1"/>
    <col min="11532" max="11776" width="9.140625" style="17"/>
    <col min="11777" max="11777" width="4.28515625" style="17" customWidth="1"/>
    <col min="11778" max="11778" width="4.42578125" style="17" customWidth="1"/>
    <col min="11779" max="11779" width="44.85546875" style="17" customWidth="1"/>
    <col min="11780" max="11780" width="13.7109375" style="17" customWidth="1"/>
    <col min="11781" max="11781" width="13.140625" style="17" customWidth="1"/>
    <col min="11782" max="11782" width="13.7109375" style="17" customWidth="1"/>
    <col min="11783" max="11784" width="9.5703125" style="17" customWidth="1"/>
    <col min="11785" max="11785" width="17" style="17" customWidth="1"/>
    <col min="11786" max="11786" width="20.28515625" style="17" customWidth="1"/>
    <col min="11787" max="11787" width="12.42578125" style="17" customWidth="1"/>
    <col min="11788" max="12032" width="9.140625" style="17"/>
    <col min="12033" max="12033" width="4.28515625" style="17" customWidth="1"/>
    <col min="12034" max="12034" width="4.42578125" style="17" customWidth="1"/>
    <col min="12035" max="12035" width="44.85546875" style="17" customWidth="1"/>
    <col min="12036" max="12036" width="13.7109375" style="17" customWidth="1"/>
    <col min="12037" max="12037" width="13.140625" style="17" customWidth="1"/>
    <col min="12038" max="12038" width="13.7109375" style="17" customWidth="1"/>
    <col min="12039" max="12040" width="9.5703125" style="17" customWidth="1"/>
    <col min="12041" max="12041" width="17" style="17" customWidth="1"/>
    <col min="12042" max="12042" width="20.28515625" style="17" customWidth="1"/>
    <col min="12043" max="12043" width="12.42578125" style="17" customWidth="1"/>
    <col min="12044" max="12288" width="9.140625" style="17"/>
    <col min="12289" max="12289" width="4.28515625" style="17" customWidth="1"/>
    <col min="12290" max="12290" width="4.42578125" style="17" customWidth="1"/>
    <col min="12291" max="12291" width="44.85546875" style="17" customWidth="1"/>
    <col min="12292" max="12292" width="13.7109375" style="17" customWidth="1"/>
    <col min="12293" max="12293" width="13.140625" style="17" customWidth="1"/>
    <col min="12294" max="12294" width="13.7109375" style="17" customWidth="1"/>
    <col min="12295" max="12296" width="9.5703125" style="17" customWidth="1"/>
    <col min="12297" max="12297" width="17" style="17" customWidth="1"/>
    <col min="12298" max="12298" width="20.28515625" style="17" customWidth="1"/>
    <col min="12299" max="12299" width="12.42578125" style="17" customWidth="1"/>
    <col min="12300" max="12544" width="9.140625" style="17"/>
    <col min="12545" max="12545" width="4.28515625" style="17" customWidth="1"/>
    <col min="12546" max="12546" width="4.42578125" style="17" customWidth="1"/>
    <col min="12547" max="12547" width="44.85546875" style="17" customWidth="1"/>
    <col min="12548" max="12548" width="13.7109375" style="17" customWidth="1"/>
    <col min="12549" max="12549" width="13.140625" style="17" customWidth="1"/>
    <col min="12550" max="12550" width="13.7109375" style="17" customWidth="1"/>
    <col min="12551" max="12552" width="9.5703125" style="17" customWidth="1"/>
    <col min="12553" max="12553" width="17" style="17" customWidth="1"/>
    <col min="12554" max="12554" width="20.28515625" style="17" customWidth="1"/>
    <col min="12555" max="12555" width="12.42578125" style="17" customWidth="1"/>
    <col min="12556" max="12800" width="9.140625" style="17"/>
    <col min="12801" max="12801" width="4.28515625" style="17" customWidth="1"/>
    <col min="12802" max="12802" width="4.42578125" style="17" customWidth="1"/>
    <col min="12803" max="12803" width="44.85546875" style="17" customWidth="1"/>
    <col min="12804" max="12804" width="13.7109375" style="17" customWidth="1"/>
    <col min="12805" max="12805" width="13.140625" style="17" customWidth="1"/>
    <col min="12806" max="12806" width="13.7109375" style="17" customWidth="1"/>
    <col min="12807" max="12808" width="9.5703125" style="17" customWidth="1"/>
    <col min="12809" max="12809" width="17" style="17" customWidth="1"/>
    <col min="12810" max="12810" width="20.28515625" style="17" customWidth="1"/>
    <col min="12811" max="12811" width="12.42578125" style="17" customWidth="1"/>
    <col min="12812" max="13056" width="9.140625" style="17"/>
    <col min="13057" max="13057" width="4.28515625" style="17" customWidth="1"/>
    <col min="13058" max="13058" width="4.42578125" style="17" customWidth="1"/>
    <col min="13059" max="13059" width="44.85546875" style="17" customWidth="1"/>
    <col min="13060" max="13060" width="13.7109375" style="17" customWidth="1"/>
    <col min="13061" max="13061" width="13.140625" style="17" customWidth="1"/>
    <col min="13062" max="13062" width="13.7109375" style="17" customWidth="1"/>
    <col min="13063" max="13064" width="9.5703125" style="17" customWidth="1"/>
    <col min="13065" max="13065" width="17" style="17" customWidth="1"/>
    <col min="13066" max="13066" width="20.28515625" style="17" customWidth="1"/>
    <col min="13067" max="13067" width="12.42578125" style="17" customWidth="1"/>
    <col min="13068" max="13312" width="9.140625" style="17"/>
    <col min="13313" max="13313" width="4.28515625" style="17" customWidth="1"/>
    <col min="13314" max="13314" width="4.42578125" style="17" customWidth="1"/>
    <col min="13315" max="13315" width="44.85546875" style="17" customWidth="1"/>
    <col min="13316" max="13316" width="13.7109375" style="17" customWidth="1"/>
    <col min="13317" max="13317" width="13.140625" style="17" customWidth="1"/>
    <col min="13318" max="13318" width="13.7109375" style="17" customWidth="1"/>
    <col min="13319" max="13320" width="9.5703125" style="17" customWidth="1"/>
    <col min="13321" max="13321" width="17" style="17" customWidth="1"/>
    <col min="13322" max="13322" width="20.28515625" style="17" customWidth="1"/>
    <col min="13323" max="13323" width="12.42578125" style="17" customWidth="1"/>
    <col min="13324" max="13568" width="9.140625" style="17"/>
    <col min="13569" max="13569" width="4.28515625" style="17" customWidth="1"/>
    <col min="13570" max="13570" width="4.42578125" style="17" customWidth="1"/>
    <col min="13571" max="13571" width="44.85546875" style="17" customWidth="1"/>
    <col min="13572" max="13572" width="13.7109375" style="17" customWidth="1"/>
    <col min="13573" max="13573" width="13.140625" style="17" customWidth="1"/>
    <col min="13574" max="13574" width="13.7109375" style="17" customWidth="1"/>
    <col min="13575" max="13576" width="9.5703125" style="17" customWidth="1"/>
    <col min="13577" max="13577" width="17" style="17" customWidth="1"/>
    <col min="13578" max="13578" width="20.28515625" style="17" customWidth="1"/>
    <col min="13579" max="13579" width="12.42578125" style="17" customWidth="1"/>
    <col min="13580" max="13824" width="9.140625" style="17"/>
    <col min="13825" max="13825" width="4.28515625" style="17" customWidth="1"/>
    <col min="13826" max="13826" width="4.42578125" style="17" customWidth="1"/>
    <col min="13827" max="13827" width="44.85546875" style="17" customWidth="1"/>
    <col min="13828" max="13828" width="13.7109375" style="17" customWidth="1"/>
    <col min="13829" max="13829" width="13.140625" style="17" customWidth="1"/>
    <col min="13830" max="13830" width="13.7109375" style="17" customWidth="1"/>
    <col min="13831" max="13832" width="9.5703125" style="17" customWidth="1"/>
    <col min="13833" max="13833" width="17" style="17" customWidth="1"/>
    <col min="13834" max="13834" width="20.28515625" style="17" customWidth="1"/>
    <col min="13835" max="13835" width="12.42578125" style="17" customWidth="1"/>
    <col min="13836" max="14080" width="9.140625" style="17"/>
    <col min="14081" max="14081" width="4.28515625" style="17" customWidth="1"/>
    <col min="14082" max="14082" width="4.42578125" style="17" customWidth="1"/>
    <col min="14083" max="14083" width="44.85546875" style="17" customWidth="1"/>
    <col min="14084" max="14084" width="13.7109375" style="17" customWidth="1"/>
    <col min="14085" max="14085" width="13.140625" style="17" customWidth="1"/>
    <col min="14086" max="14086" width="13.7109375" style="17" customWidth="1"/>
    <col min="14087" max="14088" width="9.5703125" style="17" customWidth="1"/>
    <col min="14089" max="14089" width="17" style="17" customWidth="1"/>
    <col min="14090" max="14090" width="20.28515625" style="17" customWidth="1"/>
    <col min="14091" max="14091" width="12.42578125" style="17" customWidth="1"/>
    <col min="14092" max="14336" width="9.140625" style="17"/>
    <col min="14337" max="14337" width="4.28515625" style="17" customWidth="1"/>
    <col min="14338" max="14338" width="4.42578125" style="17" customWidth="1"/>
    <col min="14339" max="14339" width="44.85546875" style="17" customWidth="1"/>
    <col min="14340" max="14340" width="13.7109375" style="17" customWidth="1"/>
    <col min="14341" max="14341" width="13.140625" style="17" customWidth="1"/>
    <col min="14342" max="14342" width="13.7109375" style="17" customWidth="1"/>
    <col min="14343" max="14344" width="9.5703125" style="17" customWidth="1"/>
    <col min="14345" max="14345" width="17" style="17" customWidth="1"/>
    <col min="14346" max="14346" width="20.28515625" style="17" customWidth="1"/>
    <col min="14347" max="14347" width="12.42578125" style="17" customWidth="1"/>
    <col min="14348" max="14592" width="9.140625" style="17"/>
    <col min="14593" max="14593" width="4.28515625" style="17" customWidth="1"/>
    <col min="14594" max="14594" width="4.42578125" style="17" customWidth="1"/>
    <col min="14595" max="14595" width="44.85546875" style="17" customWidth="1"/>
    <col min="14596" max="14596" width="13.7109375" style="17" customWidth="1"/>
    <col min="14597" max="14597" width="13.140625" style="17" customWidth="1"/>
    <col min="14598" max="14598" width="13.7109375" style="17" customWidth="1"/>
    <col min="14599" max="14600" width="9.5703125" style="17" customWidth="1"/>
    <col min="14601" max="14601" width="17" style="17" customWidth="1"/>
    <col min="14602" max="14602" width="20.28515625" style="17" customWidth="1"/>
    <col min="14603" max="14603" width="12.42578125" style="17" customWidth="1"/>
    <col min="14604" max="14848" width="9.140625" style="17"/>
    <col min="14849" max="14849" width="4.28515625" style="17" customWidth="1"/>
    <col min="14850" max="14850" width="4.42578125" style="17" customWidth="1"/>
    <col min="14851" max="14851" width="44.85546875" style="17" customWidth="1"/>
    <col min="14852" max="14852" width="13.7109375" style="17" customWidth="1"/>
    <col min="14853" max="14853" width="13.140625" style="17" customWidth="1"/>
    <col min="14854" max="14854" width="13.7109375" style="17" customWidth="1"/>
    <col min="14855" max="14856" width="9.5703125" style="17" customWidth="1"/>
    <col min="14857" max="14857" width="17" style="17" customWidth="1"/>
    <col min="14858" max="14858" width="20.28515625" style="17" customWidth="1"/>
    <col min="14859" max="14859" width="12.42578125" style="17" customWidth="1"/>
    <col min="14860" max="15104" width="9.140625" style="17"/>
    <col min="15105" max="15105" width="4.28515625" style="17" customWidth="1"/>
    <col min="15106" max="15106" width="4.42578125" style="17" customWidth="1"/>
    <col min="15107" max="15107" width="44.85546875" style="17" customWidth="1"/>
    <col min="15108" max="15108" width="13.7109375" style="17" customWidth="1"/>
    <col min="15109" max="15109" width="13.140625" style="17" customWidth="1"/>
    <col min="15110" max="15110" width="13.7109375" style="17" customWidth="1"/>
    <col min="15111" max="15112" width="9.5703125" style="17" customWidth="1"/>
    <col min="15113" max="15113" width="17" style="17" customWidth="1"/>
    <col min="15114" max="15114" width="20.28515625" style="17" customWidth="1"/>
    <col min="15115" max="15115" width="12.42578125" style="17" customWidth="1"/>
    <col min="15116" max="15360" width="9.140625" style="17"/>
    <col min="15361" max="15361" width="4.28515625" style="17" customWidth="1"/>
    <col min="15362" max="15362" width="4.42578125" style="17" customWidth="1"/>
    <col min="15363" max="15363" width="44.85546875" style="17" customWidth="1"/>
    <col min="15364" max="15364" width="13.7109375" style="17" customWidth="1"/>
    <col min="15365" max="15365" width="13.140625" style="17" customWidth="1"/>
    <col min="15366" max="15366" width="13.7109375" style="17" customWidth="1"/>
    <col min="15367" max="15368" width="9.5703125" style="17" customWidth="1"/>
    <col min="15369" max="15369" width="17" style="17" customWidth="1"/>
    <col min="15370" max="15370" width="20.28515625" style="17" customWidth="1"/>
    <col min="15371" max="15371" width="12.42578125" style="17" customWidth="1"/>
    <col min="15372" max="15616" width="9.140625" style="17"/>
    <col min="15617" max="15617" width="4.28515625" style="17" customWidth="1"/>
    <col min="15618" max="15618" width="4.42578125" style="17" customWidth="1"/>
    <col min="15619" max="15619" width="44.85546875" style="17" customWidth="1"/>
    <col min="15620" max="15620" width="13.7109375" style="17" customWidth="1"/>
    <col min="15621" max="15621" width="13.140625" style="17" customWidth="1"/>
    <col min="15622" max="15622" width="13.7109375" style="17" customWidth="1"/>
    <col min="15623" max="15624" width="9.5703125" style="17" customWidth="1"/>
    <col min="15625" max="15625" width="17" style="17" customWidth="1"/>
    <col min="15626" max="15626" width="20.28515625" style="17" customWidth="1"/>
    <col min="15627" max="15627" width="12.42578125" style="17" customWidth="1"/>
    <col min="15628" max="15872" width="9.140625" style="17"/>
    <col min="15873" max="15873" width="4.28515625" style="17" customWidth="1"/>
    <col min="15874" max="15874" width="4.42578125" style="17" customWidth="1"/>
    <col min="15875" max="15875" width="44.85546875" style="17" customWidth="1"/>
    <col min="15876" max="15876" width="13.7109375" style="17" customWidth="1"/>
    <col min="15877" max="15877" width="13.140625" style="17" customWidth="1"/>
    <col min="15878" max="15878" width="13.7109375" style="17" customWidth="1"/>
    <col min="15879" max="15880" width="9.5703125" style="17" customWidth="1"/>
    <col min="15881" max="15881" width="17" style="17" customWidth="1"/>
    <col min="15882" max="15882" width="20.28515625" style="17" customWidth="1"/>
    <col min="15883" max="15883" width="12.42578125" style="17" customWidth="1"/>
    <col min="15884" max="16128" width="9.140625" style="17"/>
    <col min="16129" max="16129" width="4.28515625" style="17" customWidth="1"/>
    <col min="16130" max="16130" width="4.42578125" style="17" customWidth="1"/>
    <col min="16131" max="16131" width="44.85546875" style="17" customWidth="1"/>
    <col min="16132" max="16132" width="13.7109375" style="17" customWidth="1"/>
    <col min="16133" max="16133" width="13.140625" style="17" customWidth="1"/>
    <col min="16134" max="16134" width="13.7109375" style="17" customWidth="1"/>
    <col min="16135" max="16136" width="9.5703125" style="17" customWidth="1"/>
    <col min="16137" max="16137" width="17" style="17" customWidth="1"/>
    <col min="16138" max="16138" width="20.28515625" style="17" customWidth="1"/>
    <col min="16139" max="16139" width="12.42578125" style="17" customWidth="1"/>
    <col min="16140" max="16384" width="9.140625" style="17"/>
  </cols>
  <sheetData>
    <row r="1" spans="1:10" ht="21.75" customHeight="1">
      <c r="A1" s="297" t="s">
        <v>21</v>
      </c>
      <c r="B1" s="297"/>
      <c r="C1" s="297"/>
      <c r="D1" s="297"/>
      <c r="E1" s="297"/>
      <c r="F1" s="297"/>
      <c r="G1" s="297"/>
      <c r="H1" s="297"/>
    </row>
    <row r="2" spans="1:10" ht="30" customHeight="1">
      <c r="A2" s="298" t="s">
        <v>22</v>
      </c>
      <c r="B2" s="298"/>
      <c r="C2" s="298"/>
      <c r="D2" s="298"/>
      <c r="E2" s="298"/>
      <c r="F2" s="298"/>
      <c r="G2" s="298"/>
      <c r="H2" s="298"/>
    </row>
    <row r="3" spans="1:10" ht="27.75" customHeight="1">
      <c r="A3" s="299" t="s">
        <v>170</v>
      </c>
      <c r="B3" s="299"/>
      <c r="C3" s="299"/>
      <c r="D3" s="299"/>
      <c r="E3" s="299"/>
      <c r="F3" s="299"/>
      <c r="G3" s="299"/>
      <c r="H3" s="299"/>
      <c r="I3" s="133"/>
      <c r="J3" s="133"/>
    </row>
    <row r="4" spans="1:10" s="19" customFormat="1" ht="62.25" customHeight="1">
      <c r="A4" s="152"/>
      <c r="B4" s="152"/>
      <c r="C4" s="18" t="s">
        <v>28</v>
      </c>
      <c r="D4" s="13" t="s">
        <v>199</v>
      </c>
      <c r="E4" s="69" t="s">
        <v>208</v>
      </c>
      <c r="F4" s="14" t="s">
        <v>209</v>
      </c>
      <c r="G4" s="12" t="s">
        <v>23</v>
      </c>
      <c r="H4" s="12" t="s">
        <v>111</v>
      </c>
    </row>
    <row r="5" spans="1:10" s="19" customFormat="1" ht="12.75" customHeight="1">
      <c r="A5" s="153"/>
      <c r="B5" s="153"/>
      <c r="C5" s="154">
        <v>1</v>
      </c>
      <c r="D5" s="154">
        <v>2</v>
      </c>
      <c r="E5" s="155">
        <v>3</v>
      </c>
      <c r="F5" s="36">
        <v>4</v>
      </c>
      <c r="G5" s="37" t="s">
        <v>195</v>
      </c>
      <c r="H5" s="37" t="s">
        <v>194</v>
      </c>
    </row>
    <row r="6" spans="1:10" s="38" customFormat="1" ht="25.5" customHeight="1">
      <c r="A6" s="208">
        <v>6</v>
      </c>
      <c r="B6" s="208"/>
      <c r="C6" s="209" t="s">
        <v>24</v>
      </c>
      <c r="D6" s="210">
        <f>+D7+D16+D21+D24+D31+D35</f>
        <v>814581</v>
      </c>
      <c r="E6" s="211">
        <f>+E7+E16+E21+E24+E31+E35+E37</f>
        <v>1206042</v>
      </c>
      <c r="F6" s="210">
        <f>+F7+F16+F21+F24+F31+F35</f>
        <v>1028878</v>
      </c>
      <c r="G6" s="212">
        <f>IFERROR(F6/D6,)</f>
        <v>1.2630763545921155</v>
      </c>
      <c r="H6" s="212">
        <f>IFERROR(F6/E6,)</f>
        <v>0.85310295993008534</v>
      </c>
    </row>
    <row r="7" spans="1:10" ht="26.25">
      <c r="A7" s="24">
        <v>63</v>
      </c>
      <c r="B7" s="25"/>
      <c r="C7" s="25" t="s">
        <v>29</v>
      </c>
      <c r="D7" s="137">
        <f>SUM(D8,D11,D14)</f>
        <v>64699</v>
      </c>
      <c r="E7" s="71">
        <f>SUM(E8,E11,E14)</f>
        <v>108190</v>
      </c>
      <c r="F7" s="137">
        <f>SUM(F8,F11,F14)</f>
        <v>101359</v>
      </c>
      <c r="G7" s="212">
        <f t="shared" ref="G7:G10" si="0">IFERROR(F7/D7,)</f>
        <v>1.5666239045425741</v>
      </c>
      <c r="H7" s="34">
        <f>IFERROR(F7/E7,)</f>
        <v>0.93686107773361682</v>
      </c>
    </row>
    <row r="8" spans="1:10" ht="15.75">
      <c r="A8" s="24">
        <v>632</v>
      </c>
      <c r="B8" s="25"/>
      <c r="C8" s="25" t="s">
        <v>212</v>
      </c>
      <c r="D8" s="137">
        <f>SUM(D9:D10)</f>
        <v>60499</v>
      </c>
      <c r="E8" s="71">
        <f>SUM(E9:E10)</f>
        <v>99319</v>
      </c>
      <c r="F8" s="137">
        <f>SUM(F9:F10)</f>
        <v>93881</v>
      </c>
      <c r="G8" s="212">
        <f t="shared" si="0"/>
        <v>1.5517777153341377</v>
      </c>
      <c r="H8" s="34">
        <f t="shared" ref="H8:H10" si="1">IFERROR(F8/E8,)</f>
        <v>0.94524713297556362</v>
      </c>
    </row>
    <row r="9" spans="1:10" ht="15.75">
      <c r="A9" s="24"/>
      <c r="B9" s="27">
        <v>6321</v>
      </c>
      <c r="C9" s="27" t="s">
        <v>210</v>
      </c>
      <c r="D9" s="138">
        <v>16442</v>
      </c>
      <c r="E9" s="72">
        <v>14100</v>
      </c>
      <c r="F9" s="138">
        <v>15030</v>
      </c>
      <c r="G9" s="212">
        <f t="shared" si="0"/>
        <v>0.91412236954141834</v>
      </c>
      <c r="H9" s="34">
        <f t="shared" si="1"/>
        <v>1.0659574468085107</v>
      </c>
    </row>
    <row r="10" spans="1:10" ht="15.75">
      <c r="A10" s="24"/>
      <c r="B10" s="27">
        <v>6323</v>
      </c>
      <c r="C10" s="27" t="s">
        <v>211</v>
      </c>
      <c r="D10" s="138">
        <v>44057</v>
      </c>
      <c r="E10" s="72">
        <v>85219</v>
      </c>
      <c r="F10" s="138">
        <v>78851</v>
      </c>
      <c r="G10" s="212">
        <f t="shared" si="0"/>
        <v>1.7897496425085684</v>
      </c>
      <c r="H10" s="34">
        <f t="shared" si="1"/>
        <v>0.92527488001502012</v>
      </c>
    </row>
    <row r="11" spans="1:10" ht="25.5">
      <c r="A11" s="24">
        <v>633</v>
      </c>
      <c r="B11" s="25"/>
      <c r="C11" s="25" t="s">
        <v>114</v>
      </c>
      <c r="D11" s="137">
        <f t="shared" ref="D11" si="2">+D12+D13</f>
        <v>4200</v>
      </c>
      <c r="E11" s="71">
        <f t="shared" ref="E11:F11" si="3">+E12+E13</f>
        <v>1850</v>
      </c>
      <c r="F11" s="137">
        <f t="shared" si="3"/>
        <v>1810</v>
      </c>
      <c r="G11" s="34">
        <f t="shared" ref="G11:G44" si="4">IFERROR(F11/D11,)</f>
        <v>0.43095238095238098</v>
      </c>
      <c r="H11" s="34">
        <f t="shared" ref="H11:H37" si="5">IFERROR(F11/E11,)</f>
        <v>0.97837837837837838</v>
      </c>
    </row>
    <row r="12" spans="1:10" ht="25.5">
      <c r="A12" s="24"/>
      <c r="B12" s="27">
        <v>6331</v>
      </c>
      <c r="C12" s="27" t="s">
        <v>115</v>
      </c>
      <c r="D12" s="138">
        <v>4200</v>
      </c>
      <c r="E12" s="72">
        <v>1850</v>
      </c>
      <c r="F12" s="138">
        <v>1810</v>
      </c>
      <c r="G12" s="34">
        <f t="shared" si="4"/>
        <v>0.43095238095238098</v>
      </c>
      <c r="H12" s="34">
        <f t="shared" si="5"/>
        <v>0.97837837837837838</v>
      </c>
    </row>
    <row r="13" spans="1:10" ht="25.5">
      <c r="A13" s="24"/>
      <c r="B13" s="27">
        <v>6332</v>
      </c>
      <c r="C13" s="27" t="s">
        <v>116</v>
      </c>
      <c r="D13" s="138"/>
      <c r="E13" s="72"/>
      <c r="F13" s="138"/>
      <c r="G13" s="34">
        <f t="shared" si="4"/>
        <v>0</v>
      </c>
      <c r="H13" s="34">
        <f t="shared" si="5"/>
        <v>0</v>
      </c>
    </row>
    <row r="14" spans="1:10">
      <c r="A14" s="24">
        <v>634</v>
      </c>
      <c r="B14" s="27"/>
      <c r="C14" s="27" t="s">
        <v>213</v>
      </c>
      <c r="D14" s="138"/>
      <c r="E14" s="71">
        <f>SUM(E15)</f>
        <v>7021</v>
      </c>
      <c r="F14" s="137">
        <f>SUM(F15)</f>
        <v>5668</v>
      </c>
      <c r="G14" s="34">
        <f t="shared" si="4"/>
        <v>0</v>
      </c>
      <c r="H14" s="34">
        <f t="shared" si="5"/>
        <v>0.80729240848881922</v>
      </c>
    </row>
    <row r="15" spans="1:10">
      <c r="A15" s="24"/>
      <c r="B15" s="27">
        <v>6341</v>
      </c>
      <c r="C15" s="27" t="s">
        <v>214</v>
      </c>
      <c r="D15" s="138"/>
      <c r="E15" s="72">
        <v>7021</v>
      </c>
      <c r="F15" s="138">
        <v>5668</v>
      </c>
      <c r="G15" s="34">
        <f t="shared" si="4"/>
        <v>0</v>
      </c>
      <c r="H15" s="34">
        <f t="shared" si="5"/>
        <v>0.80729240848881922</v>
      </c>
    </row>
    <row r="16" spans="1:10" s="19" customFormat="1">
      <c r="A16" s="24">
        <v>64</v>
      </c>
      <c r="B16" s="24"/>
      <c r="C16" s="25" t="s">
        <v>30</v>
      </c>
      <c r="D16" s="139">
        <f>+D17+SUM(D17,D19)</f>
        <v>50891</v>
      </c>
      <c r="E16" s="26">
        <f>+E17+SUM(E17,E19)</f>
        <v>65000</v>
      </c>
      <c r="F16" s="139">
        <f>+F17+SUM(F17,F19)</f>
        <v>66228</v>
      </c>
      <c r="G16" s="34">
        <f t="shared" si="4"/>
        <v>1.3013695938378103</v>
      </c>
      <c r="H16" s="34">
        <f t="shared" si="5"/>
        <v>1.0188923076923078</v>
      </c>
    </row>
    <row r="17" spans="1:8" s="19" customFormat="1">
      <c r="A17" s="25" t="s">
        <v>31</v>
      </c>
      <c r="B17" s="24"/>
      <c r="C17" s="25" t="s">
        <v>32</v>
      </c>
      <c r="D17" s="139">
        <f>SUM(D18:D18)</f>
        <v>0</v>
      </c>
      <c r="E17" s="26">
        <f>SUM(E18:E18)</f>
        <v>0</v>
      </c>
      <c r="F17" s="139">
        <f>SUM(F18:F18)</f>
        <v>0</v>
      </c>
      <c r="G17" s="34">
        <f t="shared" si="4"/>
        <v>0</v>
      </c>
      <c r="H17" s="34">
        <f t="shared" si="5"/>
        <v>0</v>
      </c>
    </row>
    <row r="18" spans="1:8">
      <c r="A18" s="28"/>
      <c r="B18" s="27" t="s">
        <v>33</v>
      </c>
      <c r="C18" s="27" t="s">
        <v>34</v>
      </c>
      <c r="D18" s="140">
        <v>0</v>
      </c>
      <c r="E18" s="29">
        <v>0</v>
      </c>
      <c r="F18" s="140">
        <v>0</v>
      </c>
      <c r="G18" s="34">
        <f t="shared" si="4"/>
        <v>0</v>
      </c>
      <c r="H18" s="34">
        <f t="shared" si="5"/>
        <v>0</v>
      </c>
    </row>
    <row r="19" spans="1:8">
      <c r="A19" s="24">
        <v>642</v>
      </c>
      <c r="B19" s="27"/>
      <c r="C19" s="27"/>
      <c r="D19" s="139">
        <f>SUM(D20)</f>
        <v>50891</v>
      </c>
      <c r="E19" s="26">
        <f>SUM(E20)</f>
        <v>65000</v>
      </c>
      <c r="F19" s="139">
        <f>SUM(F20)</f>
        <v>66228</v>
      </c>
      <c r="G19" s="34">
        <f t="shared" si="4"/>
        <v>1.3013695938378103</v>
      </c>
      <c r="H19" s="34">
        <f t="shared" si="5"/>
        <v>1.0188923076923078</v>
      </c>
    </row>
    <row r="20" spans="1:8">
      <c r="A20" s="28"/>
      <c r="B20" s="27">
        <v>6422</v>
      </c>
      <c r="C20" s="27" t="s">
        <v>215</v>
      </c>
      <c r="D20" s="140">
        <v>50891</v>
      </c>
      <c r="E20" s="29">
        <v>65000</v>
      </c>
      <c r="F20" s="140">
        <v>66228</v>
      </c>
      <c r="G20" s="34">
        <f t="shared" si="4"/>
        <v>1.3013695938378103</v>
      </c>
      <c r="H20" s="34">
        <f t="shared" si="5"/>
        <v>1.0188923076923078</v>
      </c>
    </row>
    <row r="21" spans="1:8" s="19" customFormat="1" ht="25.5">
      <c r="A21" s="24">
        <v>65</v>
      </c>
      <c r="B21" s="24"/>
      <c r="C21" s="25" t="s">
        <v>35</v>
      </c>
      <c r="D21" s="139">
        <f t="shared" ref="D21:F22" si="6">D22</f>
        <v>0</v>
      </c>
      <c r="E21" s="26">
        <f t="shared" si="6"/>
        <v>0</v>
      </c>
      <c r="F21" s="139">
        <f t="shared" si="6"/>
        <v>0</v>
      </c>
      <c r="G21" s="34">
        <f t="shared" si="4"/>
        <v>0</v>
      </c>
      <c r="H21" s="34">
        <f t="shared" si="5"/>
        <v>0</v>
      </c>
    </row>
    <row r="22" spans="1:8" s="19" customFormat="1">
      <c r="A22" s="25" t="s">
        <v>36</v>
      </c>
      <c r="B22" s="24"/>
      <c r="C22" s="25" t="s">
        <v>37</v>
      </c>
      <c r="D22" s="139">
        <f t="shared" si="6"/>
        <v>0</v>
      </c>
      <c r="E22" s="26">
        <f t="shared" si="6"/>
        <v>0</v>
      </c>
      <c r="F22" s="139">
        <f t="shared" si="6"/>
        <v>0</v>
      </c>
      <c r="G22" s="34">
        <f t="shared" si="4"/>
        <v>0</v>
      </c>
      <c r="H22" s="34">
        <f t="shared" si="5"/>
        <v>0</v>
      </c>
    </row>
    <row r="23" spans="1:8">
      <c r="A23" s="28"/>
      <c r="B23" s="27" t="s">
        <v>38</v>
      </c>
      <c r="C23" s="27" t="s">
        <v>39</v>
      </c>
      <c r="D23" s="140"/>
      <c r="E23" s="29"/>
      <c r="F23" s="140"/>
      <c r="G23" s="34">
        <f t="shared" si="4"/>
        <v>0</v>
      </c>
      <c r="H23" s="34">
        <f t="shared" si="5"/>
        <v>0</v>
      </c>
    </row>
    <row r="24" spans="1:8" ht="25.5">
      <c r="A24" s="24">
        <v>66</v>
      </c>
      <c r="B24" s="24"/>
      <c r="C24" s="25" t="s">
        <v>77</v>
      </c>
      <c r="D24" s="139">
        <f t="shared" ref="D24" si="7">+D25+D28</f>
        <v>105908</v>
      </c>
      <c r="E24" s="26">
        <f t="shared" ref="E24:F24" si="8">+E25+E28</f>
        <v>152500</v>
      </c>
      <c r="F24" s="139">
        <f t="shared" si="8"/>
        <v>158286</v>
      </c>
      <c r="G24" s="34">
        <f t="shared" si="4"/>
        <v>1.4945613173697927</v>
      </c>
      <c r="H24" s="34">
        <f t="shared" si="5"/>
        <v>1.0379409836065574</v>
      </c>
    </row>
    <row r="25" spans="1:8">
      <c r="A25" s="25">
        <v>661</v>
      </c>
      <c r="B25" s="24"/>
      <c r="C25" s="25" t="s">
        <v>76</v>
      </c>
      <c r="D25" s="139">
        <f t="shared" ref="D25" si="9">+D26+D27</f>
        <v>105908</v>
      </c>
      <c r="E25" s="26">
        <f t="shared" ref="E25:F25" si="10">+E26+E27</f>
        <v>150000</v>
      </c>
      <c r="F25" s="139">
        <f t="shared" si="10"/>
        <v>155786</v>
      </c>
      <c r="G25" s="34">
        <f t="shared" si="4"/>
        <v>1.4709559240095178</v>
      </c>
      <c r="H25" s="34">
        <f t="shared" si="5"/>
        <v>1.0385733333333333</v>
      </c>
    </row>
    <row r="26" spans="1:8">
      <c r="A26" s="28"/>
      <c r="B26" s="27">
        <v>6614</v>
      </c>
      <c r="C26" s="27" t="s">
        <v>67</v>
      </c>
      <c r="D26" s="140">
        <v>37128</v>
      </c>
      <c r="E26" s="29">
        <v>50000</v>
      </c>
      <c r="F26" s="140">
        <v>53007</v>
      </c>
      <c r="G26" s="34">
        <f t="shared" si="4"/>
        <v>1.427682611506141</v>
      </c>
      <c r="H26" s="34">
        <f t="shared" si="5"/>
        <v>1.0601400000000001</v>
      </c>
    </row>
    <row r="27" spans="1:8">
      <c r="A27" s="28"/>
      <c r="B27" s="27">
        <v>6615</v>
      </c>
      <c r="C27" s="27" t="s">
        <v>7</v>
      </c>
      <c r="D27" s="140">
        <v>68780</v>
      </c>
      <c r="E27" s="29">
        <v>100000</v>
      </c>
      <c r="F27" s="140">
        <v>102779</v>
      </c>
      <c r="G27" s="34">
        <f t="shared" si="4"/>
        <v>1.4943152079092759</v>
      </c>
      <c r="H27" s="34">
        <f t="shared" si="5"/>
        <v>1.02779</v>
      </c>
    </row>
    <row r="28" spans="1:8" ht="25.5">
      <c r="A28" s="25">
        <v>663</v>
      </c>
      <c r="B28" s="24"/>
      <c r="C28" s="25" t="s">
        <v>75</v>
      </c>
      <c r="D28" s="139">
        <f t="shared" ref="D28" si="11">+D29+D30</f>
        <v>0</v>
      </c>
      <c r="E28" s="26">
        <f t="shared" ref="E28:F28" si="12">+E29+E30</f>
        <v>2500</v>
      </c>
      <c r="F28" s="139">
        <f t="shared" si="12"/>
        <v>2500</v>
      </c>
      <c r="G28" s="34">
        <f t="shared" si="4"/>
        <v>0</v>
      </c>
      <c r="H28" s="34">
        <f t="shared" si="5"/>
        <v>1</v>
      </c>
    </row>
    <row r="29" spans="1:8">
      <c r="A29" s="28"/>
      <c r="B29" s="27">
        <v>6631</v>
      </c>
      <c r="C29" s="27" t="s">
        <v>68</v>
      </c>
      <c r="D29" s="140">
        <v>0</v>
      </c>
      <c r="E29" s="29">
        <v>2500</v>
      </c>
      <c r="F29" s="140">
        <v>2500</v>
      </c>
      <c r="G29" s="34">
        <f t="shared" si="4"/>
        <v>0</v>
      </c>
      <c r="H29" s="34">
        <f t="shared" si="5"/>
        <v>1</v>
      </c>
    </row>
    <row r="30" spans="1:8">
      <c r="A30" s="28"/>
      <c r="B30" s="27">
        <v>6632</v>
      </c>
      <c r="C30" s="27" t="s">
        <v>69</v>
      </c>
      <c r="D30" s="140">
        <v>0</v>
      </c>
      <c r="E30" s="29">
        <v>0</v>
      </c>
      <c r="F30" s="140">
        <v>0</v>
      </c>
      <c r="G30" s="34">
        <f t="shared" si="4"/>
        <v>0</v>
      </c>
      <c r="H30" s="34">
        <f t="shared" si="5"/>
        <v>0</v>
      </c>
    </row>
    <row r="31" spans="1:8" ht="25.5">
      <c r="A31" s="25">
        <v>67</v>
      </c>
      <c r="B31" s="24"/>
      <c r="C31" s="25" t="s">
        <v>74</v>
      </c>
      <c r="D31" s="139">
        <f t="shared" ref="D31:F31" si="13">+D32</f>
        <v>592583</v>
      </c>
      <c r="E31" s="26">
        <f t="shared" si="13"/>
        <v>859805</v>
      </c>
      <c r="F31" s="139">
        <f t="shared" si="13"/>
        <v>701480</v>
      </c>
      <c r="G31" s="34">
        <f t="shared" si="4"/>
        <v>1.1837666622228447</v>
      </c>
      <c r="H31" s="34">
        <f t="shared" si="5"/>
        <v>0.81585940998249606</v>
      </c>
    </row>
    <row r="32" spans="1:8" ht="38.25">
      <c r="A32" s="25">
        <v>671</v>
      </c>
      <c r="B32" s="24"/>
      <c r="C32" s="25" t="s">
        <v>73</v>
      </c>
      <c r="D32" s="139">
        <f t="shared" ref="D32:F32" si="14">+D33+D34</f>
        <v>592583</v>
      </c>
      <c r="E32" s="26">
        <f>SUM(E33:E34)</f>
        <v>859805</v>
      </c>
      <c r="F32" s="139">
        <f t="shared" si="14"/>
        <v>701480</v>
      </c>
      <c r="G32" s="34">
        <f t="shared" si="4"/>
        <v>1.1837666622228447</v>
      </c>
      <c r="H32" s="34">
        <f t="shared" si="5"/>
        <v>0.81585940998249606</v>
      </c>
    </row>
    <row r="33" spans="1:10" ht="25.5">
      <c r="A33" s="28"/>
      <c r="B33" s="27">
        <v>6711</v>
      </c>
      <c r="C33" s="27" t="s">
        <v>70</v>
      </c>
      <c r="D33" s="140">
        <v>592583</v>
      </c>
      <c r="E33" s="29">
        <v>859805</v>
      </c>
      <c r="F33" s="140">
        <v>595431</v>
      </c>
      <c r="G33" s="34">
        <f t="shared" si="4"/>
        <v>1.0048060777983843</v>
      </c>
      <c r="H33" s="34">
        <f t="shared" si="5"/>
        <v>0.69251865248515654</v>
      </c>
    </row>
    <row r="34" spans="1:10" ht="25.5">
      <c r="A34" s="28"/>
      <c r="B34" s="27">
        <v>6712</v>
      </c>
      <c r="C34" s="27" t="s">
        <v>71</v>
      </c>
      <c r="D34" s="140">
        <v>0</v>
      </c>
      <c r="E34" s="29">
        <v>0</v>
      </c>
      <c r="F34" s="140">
        <v>106049</v>
      </c>
      <c r="G34" s="34">
        <f t="shared" si="4"/>
        <v>0</v>
      </c>
      <c r="H34" s="34">
        <f t="shared" si="5"/>
        <v>0</v>
      </c>
    </row>
    <row r="35" spans="1:10">
      <c r="A35" s="28">
        <v>683</v>
      </c>
      <c r="B35" s="27"/>
      <c r="C35" s="25" t="s">
        <v>106</v>
      </c>
      <c r="D35" s="139">
        <f>SUM(D36)</f>
        <v>500</v>
      </c>
      <c r="E35" s="26">
        <f t="shared" ref="E35" si="15">SUM(E36)</f>
        <v>1600</v>
      </c>
      <c r="F35" s="139">
        <f>SUM(F36)</f>
        <v>1525</v>
      </c>
      <c r="G35" s="34">
        <f t="shared" si="4"/>
        <v>3.05</v>
      </c>
      <c r="H35" s="34">
        <f t="shared" si="5"/>
        <v>0.953125</v>
      </c>
    </row>
    <row r="36" spans="1:10">
      <c r="A36" s="28"/>
      <c r="B36" s="27">
        <v>6831</v>
      </c>
      <c r="C36" s="27" t="s">
        <v>106</v>
      </c>
      <c r="D36" s="140">
        <v>500</v>
      </c>
      <c r="E36" s="29">
        <v>1600</v>
      </c>
      <c r="F36" s="140">
        <v>1525</v>
      </c>
      <c r="G36" s="34">
        <f t="shared" si="4"/>
        <v>3.05</v>
      </c>
      <c r="H36" s="34">
        <f t="shared" si="5"/>
        <v>0.953125</v>
      </c>
    </row>
    <row r="37" spans="1:10">
      <c r="A37" s="24">
        <v>922</v>
      </c>
      <c r="B37" s="25"/>
      <c r="C37" s="25" t="s">
        <v>40</v>
      </c>
      <c r="D37" s="141"/>
      <c r="E37" s="56">
        <v>18947</v>
      </c>
      <c r="F37" s="141"/>
      <c r="G37" s="34">
        <f t="shared" si="4"/>
        <v>0</v>
      </c>
      <c r="H37" s="34">
        <f t="shared" si="5"/>
        <v>0</v>
      </c>
    </row>
    <row r="38" spans="1:10" s="38" customFormat="1" ht="25.5" customHeight="1">
      <c r="A38" s="208">
        <v>7</v>
      </c>
      <c r="B38" s="208"/>
      <c r="C38" s="209" t="s">
        <v>25</v>
      </c>
      <c r="D38" s="210">
        <f t="shared" ref="D38:F39" si="16">D39</f>
        <v>0</v>
      </c>
      <c r="E38" s="211">
        <f t="shared" si="16"/>
        <v>0</v>
      </c>
      <c r="F38" s="210">
        <f t="shared" si="16"/>
        <v>0</v>
      </c>
      <c r="G38" s="212">
        <f t="shared" si="4"/>
        <v>0</v>
      </c>
      <c r="H38" s="214">
        <f>IFERROR(F38/E38,)</f>
        <v>0</v>
      </c>
    </row>
    <row r="39" spans="1:10">
      <c r="A39" s="24">
        <v>72</v>
      </c>
      <c r="B39" s="25"/>
      <c r="C39" s="25" t="s">
        <v>41</v>
      </c>
      <c r="D39" s="137">
        <f t="shared" si="16"/>
        <v>0</v>
      </c>
      <c r="E39" s="71">
        <f t="shared" si="16"/>
        <v>0</v>
      </c>
      <c r="F39" s="137">
        <f t="shared" si="16"/>
        <v>0</v>
      </c>
      <c r="G39" s="34">
        <f t="shared" si="4"/>
        <v>0</v>
      </c>
      <c r="H39" s="34">
        <f t="shared" ref="H39:H41" si="17">IFERROR(F39/E39,)</f>
        <v>0</v>
      </c>
    </row>
    <row r="40" spans="1:10">
      <c r="A40" s="24">
        <v>721</v>
      </c>
      <c r="B40" s="25"/>
      <c r="C40" s="25" t="s">
        <v>78</v>
      </c>
      <c r="D40" s="137">
        <f>D41</f>
        <v>0</v>
      </c>
      <c r="E40" s="71">
        <f>E41</f>
        <v>0</v>
      </c>
      <c r="F40" s="137">
        <f>F41</f>
        <v>0</v>
      </c>
      <c r="G40" s="34">
        <f t="shared" si="4"/>
        <v>0</v>
      </c>
      <c r="H40" s="34">
        <f t="shared" si="17"/>
        <v>0</v>
      </c>
    </row>
    <row r="41" spans="1:10">
      <c r="A41" s="24"/>
      <c r="B41" s="27">
        <v>7231</v>
      </c>
      <c r="C41" s="27" t="s">
        <v>72</v>
      </c>
      <c r="D41" s="138"/>
      <c r="E41" s="72"/>
      <c r="F41" s="138"/>
      <c r="G41" s="34">
        <f t="shared" si="4"/>
        <v>0</v>
      </c>
      <c r="H41" s="34">
        <f t="shared" si="17"/>
        <v>0</v>
      </c>
    </row>
    <row r="42" spans="1:10" ht="24" customHeight="1">
      <c r="A42" s="208">
        <v>3</v>
      </c>
      <c r="B42" s="208"/>
      <c r="C42" s="213" t="s">
        <v>84</v>
      </c>
      <c r="D42" s="210">
        <f>+D43+D51+D83+D87+D91</f>
        <v>689473</v>
      </c>
      <c r="E42" s="211">
        <f>+E43+E51+E83+E87+E91</f>
        <v>989642</v>
      </c>
      <c r="F42" s="210">
        <f>+F43+F51+F83+F87+F91</f>
        <v>942223</v>
      </c>
      <c r="G42" s="212">
        <f t="shared" si="4"/>
        <v>1.3665843332516283</v>
      </c>
      <c r="H42" s="214">
        <f>IFERROR(F42/E42,)</f>
        <v>0.95208469325271161</v>
      </c>
    </row>
    <row r="43" spans="1:10">
      <c r="A43" s="24">
        <v>31</v>
      </c>
      <c r="B43" s="24"/>
      <c r="C43" s="30" t="s">
        <v>117</v>
      </c>
      <c r="D43" s="139">
        <f t="shared" ref="D43:F43" si="18">+D44+D46+D48</f>
        <v>366791</v>
      </c>
      <c r="E43" s="26">
        <f>+E44+E46+E48</f>
        <v>467966</v>
      </c>
      <c r="F43" s="139">
        <f t="shared" si="18"/>
        <v>459556</v>
      </c>
      <c r="G43" s="34">
        <f t="shared" si="4"/>
        <v>1.2529096951670025</v>
      </c>
      <c r="H43" s="34">
        <f t="shared" ref="H43:H103" si="19">IFERROR(F43/E43,)</f>
        <v>0.98202860891603239</v>
      </c>
    </row>
    <row r="44" spans="1:10">
      <c r="A44" s="30" t="s">
        <v>42</v>
      </c>
      <c r="B44" s="24"/>
      <c r="C44" s="30" t="s">
        <v>85</v>
      </c>
      <c r="D44" s="139">
        <f t="shared" ref="D44:F44" si="20">+D45</f>
        <v>267878</v>
      </c>
      <c r="E44" s="26">
        <f>+E45</f>
        <v>344578</v>
      </c>
      <c r="F44" s="139">
        <f t="shared" si="20"/>
        <v>338359</v>
      </c>
      <c r="G44" s="34">
        <f t="shared" si="4"/>
        <v>1.2631085792786267</v>
      </c>
      <c r="H44" s="34">
        <f t="shared" si="19"/>
        <v>0.98195183673943198</v>
      </c>
    </row>
    <row r="45" spans="1:10">
      <c r="A45" s="28"/>
      <c r="B45" s="31">
        <v>3111</v>
      </c>
      <c r="C45" s="31" t="s">
        <v>43</v>
      </c>
      <c r="D45" s="140">
        <v>267878</v>
      </c>
      <c r="E45" s="29">
        <v>344578</v>
      </c>
      <c r="F45" s="140">
        <v>338359</v>
      </c>
      <c r="G45" s="34">
        <f t="shared" ref="G45:G76" si="21">IFERROR(F45/D45,)</f>
        <v>1.2631085792786267</v>
      </c>
      <c r="H45" s="34">
        <f t="shared" si="19"/>
        <v>0.98195183673943198</v>
      </c>
    </row>
    <row r="46" spans="1:10" s="19" customFormat="1">
      <c r="A46" s="30" t="s">
        <v>44</v>
      </c>
      <c r="B46" s="24"/>
      <c r="C46" s="30" t="s">
        <v>16</v>
      </c>
      <c r="D46" s="141">
        <f t="shared" ref="D46:F46" si="22">D47</f>
        <v>54139</v>
      </c>
      <c r="E46" s="56">
        <f t="shared" si="22"/>
        <v>65758</v>
      </c>
      <c r="F46" s="141">
        <f t="shared" si="22"/>
        <v>65368</v>
      </c>
      <c r="G46" s="34">
        <f t="shared" si="21"/>
        <v>1.2074105543138958</v>
      </c>
      <c r="H46" s="34">
        <f t="shared" si="19"/>
        <v>0.99406916268742962</v>
      </c>
    </row>
    <row r="47" spans="1:10" s="19" customFormat="1">
      <c r="A47" s="30"/>
      <c r="B47" s="28">
        <v>3121</v>
      </c>
      <c r="C47" s="31" t="s">
        <v>16</v>
      </c>
      <c r="D47" s="150">
        <v>54139</v>
      </c>
      <c r="E47" s="151">
        <v>65758</v>
      </c>
      <c r="F47" s="150">
        <v>65368</v>
      </c>
      <c r="G47" s="34">
        <f t="shared" si="21"/>
        <v>1.2074105543138958</v>
      </c>
      <c r="H47" s="34">
        <f t="shared" si="19"/>
        <v>0.99406916268742962</v>
      </c>
    </row>
    <row r="48" spans="1:10" s="19" customFormat="1">
      <c r="A48" s="30">
        <v>313</v>
      </c>
      <c r="B48" s="24"/>
      <c r="C48" s="30" t="s">
        <v>86</v>
      </c>
      <c r="D48" s="139">
        <f t="shared" ref="D48" si="23">SUM(D49:D50)</f>
        <v>44774</v>
      </c>
      <c r="E48" s="26">
        <f t="shared" ref="E48:F48" si="24">SUM(E49:E50)</f>
        <v>57630</v>
      </c>
      <c r="F48" s="139">
        <f t="shared" si="24"/>
        <v>55829</v>
      </c>
      <c r="G48" s="34">
        <f t="shared" si="21"/>
        <v>1.246906686916514</v>
      </c>
      <c r="H48" s="34">
        <f t="shared" si="19"/>
        <v>0.96874891549540165</v>
      </c>
      <c r="J48" s="58"/>
    </row>
    <row r="49" spans="1:12">
      <c r="A49" s="28"/>
      <c r="B49" s="31">
        <v>3132</v>
      </c>
      <c r="C49" s="31" t="s">
        <v>5</v>
      </c>
      <c r="D49" s="140">
        <v>44774</v>
      </c>
      <c r="E49" s="29">
        <v>57630</v>
      </c>
      <c r="F49" s="140">
        <v>55829</v>
      </c>
      <c r="G49" s="34">
        <f t="shared" si="21"/>
        <v>1.246906686916514</v>
      </c>
      <c r="H49" s="34">
        <f t="shared" si="19"/>
        <v>0.96874891549540165</v>
      </c>
    </row>
    <row r="50" spans="1:12">
      <c r="A50" s="28"/>
      <c r="B50" s="31">
        <v>3133</v>
      </c>
      <c r="C50" s="31" t="s">
        <v>8</v>
      </c>
      <c r="D50" s="140">
        <v>0</v>
      </c>
      <c r="E50" s="29">
        <v>0</v>
      </c>
      <c r="F50" s="140">
        <v>0</v>
      </c>
      <c r="G50" s="34">
        <f t="shared" si="21"/>
        <v>0</v>
      </c>
      <c r="H50" s="34">
        <f t="shared" si="19"/>
        <v>0</v>
      </c>
    </row>
    <row r="51" spans="1:12" s="19" customFormat="1">
      <c r="A51" s="30">
        <v>32</v>
      </c>
      <c r="B51" s="24"/>
      <c r="C51" s="30" t="s">
        <v>87</v>
      </c>
      <c r="D51" s="139">
        <f t="shared" ref="D51" si="25">+D52+D57+D64+D74+D76</f>
        <v>319300</v>
      </c>
      <c r="E51" s="26">
        <f t="shared" ref="E51:F51" si="26">+E52+E57+E64+E74+E76</f>
        <v>518066</v>
      </c>
      <c r="F51" s="139">
        <f t="shared" si="26"/>
        <v>479496</v>
      </c>
      <c r="G51" s="34">
        <f t="shared" si="21"/>
        <v>1.5017099906044473</v>
      </c>
      <c r="H51" s="34">
        <f t="shared" si="19"/>
        <v>0.92555002644450712</v>
      </c>
      <c r="J51" s="58"/>
    </row>
    <row r="52" spans="1:12" s="19" customFormat="1">
      <c r="A52" s="24">
        <v>321</v>
      </c>
      <c r="B52" s="30"/>
      <c r="C52" s="30" t="s">
        <v>88</v>
      </c>
      <c r="D52" s="139">
        <f t="shared" ref="D52:F52" si="27">SUM(D53:D56)</f>
        <v>10567</v>
      </c>
      <c r="E52" s="26">
        <f>SUM(E53:E56)</f>
        <v>11580</v>
      </c>
      <c r="F52" s="139">
        <f t="shared" si="27"/>
        <v>11339</v>
      </c>
      <c r="G52" s="34">
        <f t="shared" si="21"/>
        <v>1.0730576322513485</v>
      </c>
      <c r="H52" s="34">
        <f t="shared" si="19"/>
        <v>0.97918825561312606</v>
      </c>
      <c r="J52" s="58"/>
    </row>
    <row r="53" spans="1:12">
      <c r="A53" s="28"/>
      <c r="B53" s="31">
        <v>3211</v>
      </c>
      <c r="C53" s="31" t="s">
        <v>45</v>
      </c>
      <c r="D53" s="140">
        <v>1031</v>
      </c>
      <c r="E53" s="29">
        <v>1190</v>
      </c>
      <c r="F53" s="140">
        <v>1173</v>
      </c>
      <c r="G53" s="34">
        <f t="shared" si="21"/>
        <v>1.1377303588748788</v>
      </c>
      <c r="H53" s="34">
        <f t="shared" si="19"/>
        <v>0.98571428571428577</v>
      </c>
    </row>
    <row r="54" spans="1:12">
      <c r="A54" s="28"/>
      <c r="B54" s="31">
        <v>3212</v>
      </c>
      <c r="C54" s="31" t="s">
        <v>46</v>
      </c>
      <c r="D54" s="140">
        <v>8878</v>
      </c>
      <c r="E54" s="29">
        <v>9190</v>
      </c>
      <c r="F54" s="140">
        <v>8978</v>
      </c>
      <c r="G54" s="34">
        <f t="shared" si="21"/>
        <v>1.011263798152737</v>
      </c>
      <c r="H54" s="34">
        <f t="shared" si="19"/>
        <v>0.97693144722524483</v>
      </c>
    </row>
    <row r="55" spans="1:12">
      <c r="A55" s="31"/>
      <c r="B55" s="28">
        <v>3213</v>
      </c>
      <c r="C55" s="31" t="s">
        <v>47</v>
      </c>
      <c r="D55" s="140">
        <v>658</v>
      </c>
      <c r="E55" s="29">
        <v>1130</v>
      </c>
      <c r="F55" s="140">
        <v>1125</v>
      </c>
      <c r="G55" s="39">
        <f t="shared" si="21"/>
        <v>1.709726443768997</v>
      </c>
      <c r="H55" s="34">
        <f t="shared" si="19"/>
        <v>0.99557522123893805</v>
      </c>
    </row>
    <row r="56" spans="1:12">
      <c r="A56" s="28"/>
      <c r="B56" s="31">
        <v>3214</v>
      </c>
      <c r="C56" s="31" t="s">
        <v>79</v>
      </c>
      <c r="D56" s="140">
        <v>0</v>
      </c>
      <c r="E56" s="29">
        <v>70</v>
      </c>
      <c r="F56" s="140">
        <v>63</v>
      </c>
      <c r="G56" s="34">
        <f t="shared" si="21"/>
        <v>0</v>
      </c>
      <c r="H56" s="34">
        <f t="shared" si="19"/>
        <v>0.9</v>
      </c>
    </row>
    <row r="57" spans="1:12" s="19" customFormat="1">
      <c r="A57" s="24">
        <v>322</v>
      </c>
      <c r="B57" s="30"/>
      <c r="C57" s="30" t="s">
        <v>89</v>
      </c>
      <c r="D57" s="139">
        <f t="shared" ref="D57:F57" si="28">SUM(D58:D63)</f>
        <v>32049</v>
      </c>
      <c r="E57" s="26">
        <f>SUM(E58:E63)</f>
        <v>43460</v>
      </c>
      <c r="F57" s="139">
        <f t="shared" si="28"/>
        <v>41626</v>
      </c>
      <c r="G57" s="34">
        <f t="shared" si="21"/>
        <v>1.2988236762457488</v>
      </c>
      <c r="H57" s="34">
        <f t="shared" si="19"/>
        <v>0.95780027611596874</v>
      </c>
    </row>
    <row r="58" spans="1:12">
      <c r="A58" s="28"/>
      <c r="B58" s="31">
        <v>3221</v>
      </c>
      <c r="C58" s="31" t="s">
        <v>48</v>
      </c>
      <c r="D58" s="140">
        <v>6756</v>
      </c>
      <c r="E58" s="29">
        <v>6300</v>
      </c>
      <c r="F58" s="140">
        <v>6251</v>
      </c>
      <c r="G58" s="34">
        <f t="shared" si="21"/>
        <v>0.9252516281823564</v>
      </c>
      <c r="H58" s="34">
        <f t="shared" si="19"/>
        <v>0.99222222222222223</v>
      </c>
    </row>
    <row r="59" spans="1:12">
      <c r="A59" s="28"/>
      <c r="B59" s="31">
        <v>3222</v>
      </c>
      <c r="C59" s="31" t="s">
        <v>80</v>
      </c>
      <c r="D59" s="140">
        <v>19453</v>
      </c>
      <c r="E59" s="29">
        <v>26000</v>
      </c>
      <c r="F59" s="140">
        <v>24484</v>
      </c>
      <c r="G59" s="34">
        <f t="shared" si="21"/>
        <v>1.2586233485837659</v>
      </c>
      <c r="H59" s="34">
        <f t="shared" si="19"/>
        <v>0.94169230769230772</v>
      </c>
    </row>
    <row r="60" spans="1:12">
      <c r="A60" s="28"/>
      <c r="B60" s="31">
        <v>3223</v>
      </c>
      <c r="C60" s="31" t="s">
        <v>49</v>
      </c>
      <c r="D60" s="140">
        <v>3727</v>
      </c>
      <c r="E60" s="29">
        <v>5860</v>
      </c>
      <c r="F60" s="140">
        <v>5962</v>
      </c>
      <c r="G60" s="34">
        <f t="shared" si="21"/>
        <v>1.5996780252213576</v>
      </c>
      <c r="H60" s="34">
        <f t="shared" si="19"/>
        <v>1.0174061433447099</v>
      </c>
    </row>
    <row r="61" spans="1:12">
      <c r="A61" s="31"/>
      <c r="B61" s="28">
        <v>3224</v>
      </c>
      <c r="C61" s="31" t="s">
        <v>50</v>
      </c>
      <c r="D61" s="140">
        <v>509</v>
      </c>
      <c r="E61" s="29">
        <v>2000</v>
      </c>
      <c r="F61" s="140">
        <v>1705</v>
      </c>
      <c r="G61" s="39">
        <f t="shared" si="21"/>
        <v>3.3497053045186642</v>
      </c>
      <c r="H61" s="34">
        <f t="shared" si="19"/>
        <v>0.85250000000000004</v>
      </c>
    </row>
    <row r="62" spans="1:12">
      <c r="A62" s="28"/>
      <c r="B62" s="31">
        <v>3225</v>
      </c>
      <c r="C62" s="31" t="s">
        <v>51</v>
      </c>
      <c r="D62" s="140">
        <v>1604</v>
      </c>
      <c r="E62" s="29">
        <v>3300</v>
      </c>
      <c r="F62" s="140">
        <v>3224</v>
      </c>
      <c r="G62" s="34">
        <f t="shared" si="21"/>
        <v>2.0099750623441395</v>
      </c>
      <c r="H62" s="34">
        <f t="shared" si="19"/>
        <v>0.97696969696969693</v>
      </c>
      <c r="K62" s="23"/>
      <c r="L62" s="23"/>
    </row>
    <row r="63" spans="1:12">
      <c r="A63" s="28"/>
      <c r="B63" s="31">
        <v>3227</v>
      </c>
      <c r="C63" s="31" t="s">
        <v>0</v>
      </c>
      <c r="D63" s="140"/>
      <c r="E63" s="29"/>
      <c r="F63" s="140"/>
      <c r="G63" s="34">
        <f t="shared" si="21"/>
        <v>0</v>
      </c>
      <c r="H63" s="34">
        <f t="shared" si="19"/>
        <v>0</v>
      </c>
    </row>
    <row r="64" spans="1:12" s="19" customFormat="1">
      <c r="A64" s="24">
        <v>323</v>
      </c>
      <c r="B64" s="30"/>
      <c r="C64" s="30" t="s">
        <v>90</v>
      </c>
      <c r="D64" s="139">
        <f t="shared" ref="D64:F64" si="29">SUM(D65:D73)</f>
        <v>265970</v>
      </c>
      <c r="E64" s="26">
        <f>SUM(E65:E73)</f>
        <v>438546</v>
      </c>
      <c r="F64" s="139">
        <f t="shared" si="29"/>
        <v>401846</v>
      </c>
      <c r="G64" s="34">
        <f t="shared" si="21"/>
        <v>1.5108696469526639</v>
      </c>
      <c r="H64" s="34">
        <f t="shared" si="19"/>
        <v>0.91631436610982653</v>
      </c>
    </row>
    <row r="65" spans="1:8">
      <c r="A65" s="28"/>
      <c r="B65" s="31">
        <v>3231</v>
      </c>
      <c r="C65" s="31" t="s">
        <v>52</v>
      </c>
      <c r="D65" s="140">
        <v>5035</v>
      </c>
      <c r="E65" s="29">
        <v>4100</v>
      </c>
      <c r="F65" s="140">
        <v>3861</v>
      </c>
      <c r="G65" s="34">
        <f t="shared" si="21"/>
        <v>0.76683217477656407</v>
      </c>
      <c r="H65" s="34">
        <f t="shared" si="19"/>
        <v>0.94170731707317068</v>
      </c>
    </row>
    <row r="66" spans="1:8">
      <c r="A66" s="28"/>
      <c r="B66" s="31">
        <v>3232</v>
      </c>
      <c r="C66" s="31" t="s">
        <v>53</v>
      </c>
      <c r="D66" s="140">
        <v>6892</v>
      </c>
      <c r="E66" s="29">
        <v>28830</v>
      </c>
      <c r="F66" s="140">
        <v>23133</v>
      </c>
      <c r="G66" s="34">
        <f t="shared" si="21"/>
        <v>3.3565002901915264</v>
      </c>
      <c r="H66" s="34">
        <f t="shared" si="19"/>
        <v>0.80239334027055154</v>
      </c>
    </row>
    <row r="67" spans="1:8">
      <c r="A67" s="28"/>
      <c r="B67" s="31">
        <v>3233</v>
      </c>
      <c r="C67" s="31" t="s">
        <v>118</v>
      </c>
      <c r="D67" s="140">
        <v>35774</v>
      </c>
      <c r="E67" s="29">
        <v>33310</v>
      </c>
      <c r="F67" s="140">
        <v>32813</v>
      </c>
      <c r="G67" s="34">
        <f t="shared" si="21"/>
        <v>0.91723039078660484</v>
      </c>
      <c r="H67" s="34">
        <f t="shared" si="19"/>
        <v>0.98507955568898231</v>
      </c>
    </row>
    <row r="68" spans="1:8">
      <c r="A68" s="28"/>
      <c r="B68" s="31">
        <v>3234</v>
      </c>
      <c r="C68" s="31" t="s">
        <v>54</v>
      </c>
      <c r="D68" s="140">
        <v>3216</v>
      </c>
      <c r="E68" s="29">
        <v>5020</v>
      </c>
      <c r="F68" s="140">
        <v>3675</v>
      </c>
      <c r="G68" s="34">
        <f t="shared" si="21"/>
        <v>1.142723880597015</v>
      </c>
      <c r="H68" s="34">
        <f t="shared" si="19"/>
        <v>0.73207171314741037</v>
      </c>
    </row>
    <row r="69" spans="1:8">
      <c r="A69" s="28"/>
      <c r="B69" s="31">
        <v>3235</v>
      </c>
      <c r="C69" s="31" t="s">
        <v>55</v>
      </c>
      <c r="D69" s="140">
        <v>71400</v>
      </c>
      <c r="E69" s="29">
        <v>104735</v>
      </c>
      <c r="F69" s="140">
        <v>92865</v>
      </c>
      <c r="G69" s="34">
        <f t="shared" si="21"/>
        <v>1.3006302521008404</v>
      </c>
      <c r="H69" s="34">
        <f t="shared" si="19"/>
        <v>0.88666634840311265</v>
      </c>
    </row>
    <row r="70" spans="1:8">
      <c r="A70" s="28"/>
      <c r="B70" s="31">
        <v>3236</v>
      </c>
      <c r="C70" s="31" t="s">
        <v>56</v>
      </c>
      <c r="D70" s="140">
        <v>3242</v>
      </c>
      <c r="E70" s="29">
        <v>3740</v>
      </c>
      <c r="F70" s="140">
        <v>3740</v>
      </c>
      <c r="G70" s="34">
        <f t="shared" si="21"/>
        <v>1.1536088834053053</v>
      </c>
      <c r="H70" s="34">
        <f t="shared" si="19"/>
        <v>1</v>
      </c>
    </row>
    <row r="71" spans="1:8">
      <c r="A71" s="28"/>
      <c r="B71" s="31">
        <v>3237</v>
      </c>
      <c r="C71" s="31" t="s">
        <v>57</v>
      </c>
      <c r="D71" s="140">
        <v>73292</v>
      </c>
      <c r="E71" s="29">
        <v>114210</v>
      </c>
      <c r="F71" s="140">
        <v>111984</v>
      </c>
      <c r="G71" s="34">
        <f t="shared" si="21"/>
        <v>1.5279157343229821</v>
      </c>
      <c r="H71" s="34">
        <f t="shared" si="19"/>
        <v>0.98050958760178619</v>
      </c>
    </row>
    <row r="72" spans="1:8">
      <c r="A72" s="31"/>
      <c r="B72" s="28">
        <v>3238</v>
      </c>
      <c r="C72" s="31" t="s">
        <v>58</v>
      </c>
      <c r="D72" s="140">
        <v>16271</v>
      </c>
      <c r="E72" s="29">
        <v>18600</v>
      </c>
      <c r="F72" s="140">
        <v>17067</v>
      </c>
      <c r="G72" s="34">
        <f t="shared" si="21"/>
        <v>1.0489213938909716</v>
      </c>
      <c r="H72" s="34">
        <f t="shared" si="19"/>
        <v>0.91758064516129034</v>
      </c>
    </row>
    <row r="73" spans="1:8">
      <c r="A73" s="28"/>
      <c r="B73" s="31">
        <v>3239</v>
      </c>
      <c r="C73" s="31" t="s">
        <v>59</v>
      </c>
      <c r="D73" s="140">
        <v>50848</v>
      </c>
      <c r="E73" s="29">
        <v>126001</v>
      </c>
      <c r="F73" s="140">
        <v>112708</v>
      </c>
      <c r="G73" s="34">
        <f t="shared" si="21"/>
        <v>2.2165670232850849</v>
      </c>
      <c r="H73" s="34">
        <f t="shared" si="19"/>
        <v>0.89450083729494212</v>
      </c>
    </row>
    <row r="74" spans="1:8" s="19" customFormat="1">
      <c r="A74" s="24">
        <v>324</v>
      </c>
      <c r="B74" s="30"/>
      <c r="C74" s="30" t="s">
        <v>20</v>
      </c>
      <c r="D74" s="141">
        <f>D75</f>
        <v>0</v>
      </c>
      <c r="E74" s="56">
        <f>E75</f>
        <v>0</v>
      </c>
      <c r="F74" s="141">
        <f>F75</f>
        <v>0</v>
      </c>
      <c r="G74" s="34">
        <f t="shared" si="21"/>
        <v>0</v>
      </c>
      <c r="H74" s="34">
        <f t="shared" si="19"/>
        <v>0</v>
      </c>
    </row>
    <row r="75" spans="1:8" s="19" customFormat="1">
      <c r="A75" s="24"/>
      <c r="B75" s="31">
        <v>3241</v>
      </c>
      <c r="C75" s="31" t="s">
        <v>20</v>
      </c>
      <c r="D75" s="150">
        <v>0</v>
      </c>
      <c r="E75" s="151">
        <v>0</v>
      </c>
      <c r="F75" s="150">
        <v>0</v>
      </c>
      <c r="G75" s="34">
        <f t="shared" si="21"/>
        <v>0</v>
      </c>
      <c r="H75" s="34">
        <f t="shared" si="19"/>
        <v>0</v>
      </c>
    </row>
    <row r="76" spans="1:8" s="19" customFormat="1">
      <c r="A76" s="24">
        <v>329</v>
      </c>
      <c r="B76" s="30"/>
      <c r="C76" s="30" t="s">
        <v>81</v>
      </c>
      <c r="D76" s="139">
        <f>SUM(D77:D82)</f>
        <v>10714</v>
      </c>
      <c r="E76" s="26">
        <f>SUM(E77:E82)</f>
        <v>24480</v>
      </c>
      <c r="F76" s="139">
        <f>SUM(F77:F82)</f>
        <v>24685</v>
      </c>
      <c r="G76" s="34">
        <f t="shared" si="21"/>
        <v>2.3039947731939519</v>
      </c>
      <c r="H76" s="34">
        <f t="shared" si="19"/>
        <v>1.008374183006536</v>
      </c>
    </row>
    <row r="77" spans="1:8" s="19" customFormat="1">
      <c r="A77" s="24"/>
      <c r="B77" s="31">
        <v>3291</v>
      </c>
      <c r="C77" s="31" t="s">
        <v>188</v>
      </c>
      <c r="D77" s="140">
        <v>7149</v>
      </c>
      <c r="E77" s="29">
        <v>7150</v>
      </c>
      <c r="F77" s="140">
        <v>7149</v>
      </c>
      <c r="G77" s="34">
        <f t="shared" ref="G77:G103" si="30">IFERROR(F77/D77,)</f>
        <v>1</v>
      </c>
      <c r="H77" s="34">
        <f t="shared" si="19"/>
        <v>0.99986013986013988</v>
      </c>
    </row>
    <row r="78" spans="1:8">
      <c r="A78" s="28"/>
      <c r="B78" s="31">
        <v>3292</v>
      </c>
      <c r="C78" s="31" t="s">
        <v>60</v>
      </c>
      <c r="D78" s="140">
        <v>2304</v>
      </c>
      <c r="E78" s="29">
        <v>1330</v>
      </c>
      <c r="F78" s="140">
        <v>1326</v>
      </c>
      <c r="G78" s="34">
        <f t="shared" si="30"/>
        <v>0.57552083333333337</v>
      </c>
      <c r="H78" s="34">
        <f t="shared" si="19"/>
        <v>0.99699248120300754</v>
      </c>
    </row>
    <row r="79" spans="1:8">
      <c r="A79" s="28"/>
      <c r="B79" s="31">
        <v>3293</v>
      </c>
      <c r="C79" s="31" t="s">
        <v>1</v>
      </c>
      <c r="D79" s="140">
        <v>0</v>
      </c>
      <c r="E79" s="29">
        <v>0</v>
      </c>
      <c r="F79" s="140">
        <v>0</v>
      </c>
      <c r="G79" s="34">
        <f t="shared" si="30"/>
        <v>0</v>
      </c>
      <c r="H79" s="34">
        <f t="shared" si="19"/>
        <v>0</v>
      </c>
    </row>
    <row r="80" spans="1:8">
      <c r="A80" s="28"/>
      <c r="B80" s="31">
        <v>3294</v>
      </c>
      <c r="C80" s="31" t="s">
        <v>61</v>
      </c>
      <c r="D80" s="140">
        <v>711</v>
      </c>
      <c r="E80" s="29">
        <v>1000</v>
      </c>
      <c r="F80" s="140">
        <v>1248</v>
      </c>
      <c r="G80" s="34">
        <f t="shared" si="30"/>
        <v>1.7552742616033756</v>
      </c>
      <c r="H80" s="34">
        <f t="shared" si="19"/>
        <v>1.248</v>
      </c>
    </row>
    <row r="81" spans="1:10">
      <c r="A81" s="24"/>
      <c r="B81" s="28">
        <v>3295</v>
      </c>
      <c r="C81" s="31" t="s">
        <v>62</v>
      </c>
      <c r="D81" s="140">
        <v>0</v>
      </c>
      <c r="E81" s="29"/>
      <c r="F81" s="140"/>
      <c r="G81" s="34">
        <f t="shared" si="30"/>
        <v>0</v>
      </c>
      <c r="H81" s="34">
        <f t="shared" si="19"/>
        <v>0</v>
      </c>
    </row>
    <row r="82" spans="1:10">
      <c r="A82" s="28"/>
      <c r="B82" s="31">
        <v>3299</v>
      </c>
      <c r="C82" s="31" t="s">
        <v>81</v>
      </c>
      <c r="D82" s="140">
        <v>550</v>
      </c>
      <c r="E82" s="29">
        <v>15000</v>
      </c>
      <c r="F82" s="140">
        <v>14962</v>
      </c>
      <c r="G82" s="34">
        <f t="shared" si="30"/>
        <v>27.203636363636363</v>
      </c>
      <c r="H82" s="34">
        <f t="shared" si="19"/>
        <v>0.99746666666666661</v>
      </c>
    </row>
    <row r="83" spans="1:10" s="19" customFormat="1">
      <c r="A83" s="24">
        <v>34</v>
      </c>
      <c r="B83" s="30"/>
      <c r="C83" s="30" t="s">
        <v>91</v>
      </c>
      <c r="D83" s="139">
        <f t="shared" ref="D83:F83" si="31">+D84</f>
        <v>3382</v>
      </c>
      <c r="E83" s="26">
        <f t="shared" si="31"/>
        <v>3610</v>
      </c>
      <c r="F83" s="139">
        <f t="shared" si="31"/>
        <v>3171</v>
      </c>
      <c r="G83" s="34">
        <f t="shared" si="30"/>
        <v>0.93761088113542279</v>
      </c>
      <c r="H83" s="34">
        <f t="shared" si="19"/>
        <v>0.878393351800554</v>
      </c>
    </row>
    <row r="84" spans="1:10" s="19" customFormat="1">
      <c r="A84" s="24">
        <v>343</v>
      </c>
      <c r="B84" s="24"/>
      <c r="C84" s="32" t="s">
        <v>17</v>
      </c>
      <c r="D84" s="139">
        <f t="shared" ref="D84" si="32">+D85+D86</f>
        <v>3382</v>
      </c>
      <c r="E84" s="26">
        <f t="shared" ref="E84:F84" si="33">+E85+E86</f>
        <v>3610</v>
      </c>
      <c r="F84" s="139">
        <f t="shared" si="33"/>
        <v>3171</v>
      </c>
      <c r="G84" s="34">
        <f t="shared" si="30"/>
        <v>0.93761088113542279</v>
      </c>
      <c r="H84" s="34">
        <f t="shared" si="19"/>
        <v>0.878393351800554</v>
      </c>
    </row>
    <row r="85" spans="1:10">
      <c r="A85" s="33"/>
      <c r="B85" s="28">
        <v>3431</v>
      </c>
      <c r="C85" s="33" t="s">
        <v>63</v>
      </c>
      <c r="D85" s="140">
        <v>3382</v>
      </c>
      <c r="E85" s="29">
        <v>3610</v>
      </c>
      <c r="F85" s="140">
        <v>3171</v>
      </c>
      <c r="G85" s="39">
        <f t="shared" si="30"/>
        <v>0.93761088113542279</v>
      </c>
      <c r="H85" s="34">
        <f t="shared" si="19"/>
        <v>0.878393351800554</v>
      </c>
    </row>
    <row r="86" spans="1:10">
      <c r="A86" s="28"/>
      <c r="B86" s="33">
        <v>3433</v>
      </c>
      <c r="C86" s="33" t="s">
        <v>82</v>
      </c>
      <c r="D86" s="140">
        <v>0</v>
      </c>
      <c r="E86" s="29">
        <v>0</v>
      </c>
      <c r="F86" s="140">
        <v>0</v>
      </c>
      <c r="G86" s="34">
        <f t="shared" si="30"/>
        <v>0</v>
      </c>
      <c r="H86" s="34">
        <f t="shared" si="19"/>
        <v>0</v>
      </c>
      <c r="J86" s="23"/>
    </row>
    <row r="87" spans="1:10" s="19" customFormat="1" ht="25.5">
      <c r="A87" s="24">
        <v>37</v>
      </c>
      <c r="B87" s="30"/>
      <c r="C87" s="30" t="s">
        <v>92</v>
      </c>
      <c r="D87" s="139">
        <f t="shared" ref="D87:F87" si="34">+D88</f>
        <v>0</v>
      </c>
      <c r="E87" s="26">
        <f t="shared" si="34"/>
        <v>0</v>
      </c>
      <c r="F87" s="139">
        <f t="shared" si="34"/>
        <v>0</v>
      </c>
      <c r="G87" s="34">
        <f t="shared" si="30"/>
        <v>0</v>
      </c>
      <c r="H87" s="34">
        <f t="shared" si="19"/>
        <v>0</v>
      </c>
    </row>
    <row r="88" spans="1:10" s="19" customFormat="1">
      <c r="A88" s="24">
        <v>372</v>
      </c>
      <c r="B88" s="24"/>
      <c r="C88" s="32" t="s">
        <v>95</v>
      </c>
      <c r="D88" s="139">
        <f>SUM(D89:D90)</f>
        <v>0</v>
      </c>
      <c r="E88" s="26">
        <f>SUM(E89:E90)</f>
        <v>0</v>
      </c>
      <c r="F88" s="139">
        <f>SUM(F89:F90)</f>
        <v>0</v>
      </c>
      <c r="G88" s="34">
        <f t="shared" si="30"/>
        <v>0</v>
      </c>
      <c r="H88" s="34">
        <f t="shared" si="19"/>
        <v>0</v>
      </c>
    </row>
    <row r="89" spans="1:10">
      <c r="A89" s="28"/>
      <c r="B89" s="33">
        <v>3721</v>
      </c>
      <c r="C89" s="33" t="s">
        <v>83</v>
      </c>
      <c r="D89" s="140"/>
      <c r="E89" s="29">
        <v>0</v>
      </c>
      <c r="F89" s="140"/>
      <c r="G89" s="34">
        <f t="shared" si="30"/>
        <v>0</v>
      </c>
      <c r="H89" s="34">
        <f t="shared" si="19"/>
        <v>0</v>
      </c>
    </row>
    <row r="90" spans="1:10">
      <c r="A90" s="28"/>
      <c r="B90" s="33">
        <v>3722</v>
      </c>
      <c r="C90" s="33" t="s">
        <v>107</v>
      </c>
      <c r="D90" s="140">
        <v>0</v>
      </c>
      <c r="E90" s="29">
        <v>0</v>
      </c>
      <c r="F90" s="140">
        <v>0</v>
      </c>
      <c r="G90" s="34">
        <f t="shared" si="30"/>
        <v>0</v>
      </c>
      <c r="H90" s="34">
        <f t="shared" si="19"/>
        <v>0</v>
      </c>
    </row>
    <row r="91" spans="1:10">
      <c r="A91" s="24">
        <v>38</v>
      </c>
      <c r="B91" s="32"/>
      <c r="C91" s="32" t="s">
        <v>113</v>
      </c>
      <c r="D91" s="139">
        <f>SUM(D92)</f>
        <v>0</v>
      </c>
      <c r="E91" s="26">
        <f t="shared" ref="E91" si="35">SUM(E92)</f>
        <v>0</v>
      </c>
      <c r="F91" s="139">
        <f>SUM(F92)</f>
        <v>0</v>
      </c>
      <c r="G91" s="34">
        <f t="shared" si="30"/>
        <v>0</v>
      </c>
      <c r="H91" s="34">
        <f t="shared" si="19"/>
        <v>0</v>
      </c>
    </row>
    <row r="92" spans="1:10">
      <c r="A92" s="28"/>
      <c r="B92" s="33">
        <v>3811</v>
      </c>
      <c r="C92" s="33" t="s">
        <v>68</v>
      </c>
      <c r="D92" s="140">
        <v>0</v>
      </c>
      <c r="E92" s="29"/>
      <c r="F92" s="140"/>
      <c r="G92" s="34">
        <f t="shared" si="30"/>
        <v>0</v>
      </c>
      <c r="H92" s="34">
        <f t="shared" si="19"/>
        <v>0</v>
      </c>
    </row>
    <row r="93" spans="1:10" s="38" customFormat="1" ht="25.5" customHeight="1">
      <c r="A93" s="208">
        <v>4</v>
      </c>
      <c r="B93" s="208"/>
      <c r="C93" s="209" t="s">
        <v>26</v>
      </c>
      <c r="D93" s="210">
        <f t="shared" ref="D93:F93" si="36">+D94</f>
        <v>140521</v>
      </c>
      <c r="E93" s="211">
        <f t="shared" si="36"/>
        <v>216400</v>
      </c>
      <c r="F93" s="210">
        <f t="shared" si="36"/>
        <v>165634</v>
      </c>
      <c r="G93" s="212">
        <f t="shared" si="30"/>
        <v>1.1787135018965136</v>
      </c>
      <c r="H93" s="214">
        <f t="shared" si="19"/>
        <v>0.76540665434380772</v>
      </c>
    </row>
    <row r="94" spans="1:10" s="19" customFormat="1">
      <c r="A94" s="24">
        <v>42</v>
      </c>
      <c r="B94" s="30" t="s">
        <v>94</v>
      </c>
      <c r="C94" s="30" t="s">
        <v>18</v>
      </c>
      <c r="D94" s="139">
        <f>+D95+D102</f>
        <v>140521</v>
      </c>
      <c r="E94" s="26">
        <f>+E95+E102</f>
        <v>216400</v>
      </c>
      <c r="F94" s="139">
        <f>+F95+F102</f>
        <v>165634</v>
      </c>
      <c r="G94" s="34">
        <f t="shared" si="30"/>
        <v>1.1787135018965136</v>
      </c>
      <c r="H94" s="34">
        <f t="shared" si="19"/>
        <v>0.76540665434380772</v>
      </c>
    </row>
    <row r="95" spans="1:10" s="19" customFormat="1">
      <c r="A95" s="24">
        <v>422</v>
      </c>
      <c r="B95" s="24"/>
      <c r="C95" s="32" t="s">
        <v>19</v>
      </c>
      <c r="D95" s="139">
        <f>SUM(D96:D101)</f>
        <v>129221</v>
      </c>
      <c r="E95" s="26">
        <f>SUM(E96:E101)</f>
        <v>216400</v>
      </c>
      <c r="F95" s="139">
        <f>SUM(F96:F101)</f>
        <v>2825</v>
      </c>
      <c r="G95" s="34">
        <f t="shared" si="30"/>
        <v>2.1861771693455399E-2</v>
      </c>
      <c r="H95" s="34">
        <f t="shared" si="19"/>
        <v>1.3054528650646951E-2</v>
      </c>
    </row>
    <row r="96" spans="1:10">
      <c r="A96" s="33"/>
      <c r="B96" s="28">
        <v>4221</v>
      </c>
      <c r="C96" s="33" t="s">
        <v>64</v>
      </c>
      <c r="D96" s="140">
        <v>0</v>
      </c>
      <c r="E96" s="29">
        <v>0</v>
      </c>
      <c r="F96" s="140">
        <v>0</v>
      </c>
      <c r="G96" s="39">
        <f t="shared" si="30"/>
        <v>0</v>
      </c>
      <c r="H96" s="34">
        <f t="shared" si="19"/>
        <v>0</v>
      </c>
    </row>
    <row r="97" spans="1:8">
      <c r="A97" s="28"/>
      <c r="B97" s="33">
        <v>4222</v>
      </c>
      <c r="C97" s="33" t="s">
        <v>65</v>
      </c>
      <c r="D97" s="140"/>
      <c r="E97" s="29"/>
      <c r="F97" s="140"/>
      <c r="G97" s="34">
        <f t="shared" si="30"/>
        <v>0</v>
      </c>
      <c r="H97" s="34">
        <f t="shared" si="19"/>
        <v>0</v>
      </c>
    </row>
    <row r="98" spans="1:8">
      <c r="A98" s="28"/>
      <c r="B98" s="31">
        <v>4223</v>
      </c>
      <c r="C98" s="31" t="s">
        <v>66</v>
      </c>
      <c r="D98" s="140"/>
      <c r="E98" s="29"/>
      <c r="F98" s="140"/>
      <c r="G98" s="39">
        <f t="shared" si="30"/>
        <v>0</v>
      </c>
      <c r="H98" s="34">
        <f t="shared" si="19"/>
        <v>0</v>
      </c>
    </row>
    <row r="99" spans="1:8">
      <c r="A99" s="28"/>
      <c r="B99" s="33">
        <v>4225</v>
      </c>
      <c r="C99" s="33" t="s">
        <v>96</v>
      </c>
      <c r="D99" s="140"/>
      <c r="E99" s="29"/>
      <c r="F99" s="140"/>
      <c r="G99" s="34">
        <f t="shared" si="30"/>
        <v>0</v>
      </c>
      <c r="H99" s="34">
        <f t="shared" si="19"/>
        <v>0</v>
      </c>
    </row>
    <row r="100" spans="1:8">
      <c r="A100" s="28"/>
      <c r="B100" s="33">
        <v>4226</v>
      </c>
      <c r="C100" s="33" t="s">
        <v>97</v>
      </c>
      <c r="D100" s="140"/>
      <c r="E100" s="29"/>
      <c r="F100" s="140"/>
      <c r="G100" s="34">
        <f t="shared" si="30"/>
        <v>0</v>
      </c>
      <c r="H100" s="34">
        <f t="shared" si="19"/>
        <v>0</v>
      </c>
    </row>
    <row r="101" spans="1:8">
      <c r="A101" s="28"/>
      <c r="B101" s="33">
        <v>4227</v>
      </c>
      <c r="C101" s="33" t="s">
        <v>98</v>
      </c>
      <c r="D101" s="140">
        <v>129221</v>
      </c>
      <c r="E101" s="29">
        <v>216400</v>
      </c>
      <c r="F101" s="140">
        <v>2825</v>
      </c>
      <c r="G101" s="34">
        <f t="shared" si="30"/>
        <v>2.1861771693455399E-2</v>
      </c>
      <c r="H101" s="34">
        <f t="shared" si="19"/>
        <v>1.3054528650646951E-2</v>
      </c>
    </row>
    <row r="102" spans="1:8">
      <c r="A102" s="24">
        <v>424</v>
      </c>
      <c r="B102" s="32"/>
      <c r="C102" s="32" t="s">
        <v>189</v>
      </c>
      <c r="D102" s="139">
        <f>+D103+D104</f>
        <v>11300</v>
      </c>
      <c r="E102" s="26">
        <f>+E103+E104</f>
        <v>0</v>
      </c>
      <c r="F102" s="139">
        <f>+F103+F104</f>
        <v>162809</v>
      </c>
      <c r="G102" s="34">
        <f t="shared" si="30"/>
        <v>14.40787610619469</v>
      </c>
      <c r="H102" s="34">
        <f t="shared" si="19"/>
        <v>0</v>
      </c>
    </row>
    <row r="103" spans="1:8">
      <c r="A103" s="28"/>
      <c r="B103" s="33">
        <v>4124</v>
      </c>
      <c r="C103" s="33" t="s">
        <v>221</v>
      </c>
      <c r="D103" s="140">
        <v>11300</v>
      </c>
      <c r="E103" s="29">
        <v>0</v>
      </c>
      <c r="F103" s="140">
        <v>162809</v>
      </c>
      <c r="G103" s="34">
        <f t="shared" si="30"/>
        <v>14.40787610619469</v>
      </c>
      <c r="H103" s="34">
        <f t="shared" si="19"/>
        <v>0</v>
      </c>
    </row>
    <row r="104" spans="1:8">
      <c r="A104" s="28"/>
      <c r="B104" s="33"/>
      <c r="C104" s="33"/>
      <c r="D104" s="140"/>
      <c r="E104" s="29">
        <v>0</v>
      </c>
      <c r="F104" s="140">
        <v>0</v>
      </c>
      <c r="G104" s="34">
        <f t="shared" ref="G104" si="37">IFERROR(F104/D104,)</f>
        <v>0</v>
      </c>
      <c r="H104" s="34">
        <f t="shared" ref="H104" si="38">IFERROR(F104/E104,)</f>
        <v>0</v>
      </c>
    </row>
    <row r="105" spans="1:8">
      <c r="D105" s="21"/>
      <c r="E105" s="21"/>
      <c r="F105" s="21"/>
      <c r="H105" s="22"/>
    </row>
    <row r="106" spans="1:8">
      <c r="D106" s="21"/>
      <c r="E106" s="21"/>
      <c r="F106" s="21"/>
      <c r="H106" s="22"/>
    </row>
    <row r="107" spans="1:8">
      <c r="D107" s="21"/>
      <c r="E107" s="21"/>
      <c r="F107" s="21"/>
      <c r="H107" s="22"/>
    </row>
    <row r="108" spans="1:8">
      <c r="D108" s="21"/>
      <c r="E108" s="21"/>
      <c r="F108" s="21"/>
      <c r="H108" s="22"/>
    </row>
    <row r="109" spans="1:8">
      <c r="D109" s="21"/>
      <c r="E109" s="21"/>
      <c r="F109" s="21"/>
      <c r="H109" s="22"/>
    </row>
    <row r="110" spans="1:8">
      <c r="D110" s="21"/>
      <c r="E110" s="21"/>
      <c r="F110" s="21"/>
      <c r="H110" s="22"/>
    </row>
    <row r="111" spans="1:8">
      <c r="D111" s="21"/>
      <c r="E111" s="21"/>
      <c r="F111" s="21"/>
      <c r="H111" s="22"/>
    </row>
    <row r="112" spans="1:8">
      <c r="D112" s="21"/>
      <c r="E112" s="21"/>
      <c r="F112" s="21"/>
      <c r="H112" s="22"/>
    </row>
    <row r="113" spans="4:8">
      <c r="D113" s="21"/>
      <c r="E113" s="21"/>
      <c r="F113" s="21"/>
      <c r="H113" s="22"/>
    </row>
    <row r="114" spans="4:8">
      <c r="D114" s="21"/>
      <c r="E114" s="21"/>
      <c r="F114" s="21"/>
      <c r="H114" s="22"/>
    </row>
    <row r="115" spans="4:8">
      <c r="D115" s="21"/>
      <c r="E115" s="21"/>
      <c r="F115" s="21"/>
      <c r="H115" s="22"/>
    </row>
    <row r="116" spans="4:8">
      <c r="D116" s="21"/>
      <c r="E116" s="21"/>
      <c r="F116" s="21"/>
      <c r="H116" s="22"/>
    </row>
    <row r="117" spans="4:8">
      <c r="D117" s="21"/>
      <c r="E117" s="21"/>
      <c r="F117" s="21"/>
      <c r="H117" s="22"/>
    </row>
    <row r="118" spans="4:8">
      <c r="D118" s="21"/>
      <c r="E118" s="21"/>
      <c r="F118" s="21"/>
      <c r="H118" s="22"/>
    </row>
    <row r="119" spans="4:8">
      <c r="D119" s="21"/>
      <c r="E119" s="21"/>
      <c r="F119" s="21"/>
      <c r="H119" s="22"/>
    </row>
    <row r="120" spans="4:8">
      <c r="D120" s="21"/>
      <c r="E120" s="21"/>
      <c r="F120" s="21"/>
      <c r="H120" s="22"/>
    </row>
    <row r="121" spans="4:8">
      <c r="D121" s="21"/>
      <c r="E121" s="21"/>
      <c r="F121" s="21"/>
      <c r="H121" s="22"/>
    </row>
    <row r="122" spans="4:8">
      <c r="D122" s="21"/>
      <c r="E122" s="21"/>
      <c r="F122" s="21"/>
      <c r="H122" s="22"/>
    </row>
    <row r="123" spans="4:8">
      <c r="D123" s="21"/>
      <c r="E123" s="21"/>
      <c r="F123" s="21"/>
      <c r="H123" s="22"/>
    </row>
    <row r="124" spans="4:8">
      <c r="D124" s="21"/>
      <c r="E124" s="21"/>
      <c r="F124" s="21"/>
      <c r="H124" s="22"/>
    </row>
    <row r="125" spans="4:8">
      <c r="D125" s="21"/>
      <c r="E125" s="21"/>
      <c r="F125" s="21"/>
      <c r="H125" s="22"/>
    </row>
    <row r="126" spans="4:8">
      <c r="D126" s="21"/>
      <c r="E126" s="21"/>
      <c r="F126" s="21"/>
      <c r="H126" s="22"/>
    </row>
    <row r="127" spans="4:8">
      <c r="D127" s="21"/>
      <c r="E127" s="21"/>
      <c r="F127" s="21"/>
      <c r="H127" s="22"/>
    </row>
    <row r="128" spans="4:8">
      <c r="D128" s="21"/>
      <c r="E128" s="21"/>
      <c r="F128" s="21"/>
      <c r="H128" s="22"/>
    </row>
    <row r="129" spans="4:8">
      <c r="D129" s="21"/>
      <c r="E129" s="21"/>
      <c r="F129" s="21"/>
      <c r="H129" s="22"/>
    </row>
    <row r="130" spans="4:8">
      <c r="D130" s="21"/>
      <c r="E130" s="21"/>
      <c r="F130" s="21"/>
      <c r="H130" s="22"/>
    </row>
    <row r="131" spans="4:8">
      <c r="D131" s="21"/>
      <c r="E131" s="21"/>
      <c r="F131" s="21"/>
      <c r="H131" s="22"/>
    </row>
    <row r="132" spans="4:8">
      <c r="D132" s="21"/>
      <c r="E132" s="21"/>
      <c r="F132" s="21"/>
      <c r="H132" s="22"/>
    </row>
    <row r="133" spans="4:8">
      <c r="D133" s="21"/>
      <c r="E133" s="21"/>
      <c r="F133" s="21"/>
      <c r="H133" s="22"/>
    </row>
    <row r="134" spans="4:8">
      <c r="D134" s="21"/>
      <c r="E134" s="21"/>
      <c r="F134" s="21"/>
      <c r="H134" s="22"/>
    </row>
    <row r="135" spans="4:8">
      <c r="D135" s="21"/>
      <c r="E135" s="21"/>
      <c r="F135" s="21"/>
      <c r="H135" s="22"/>
    </row>
    <row r="136" spans="4:8">
      <c r="D136" s="21"/>
      <c r="E136" s="21"/>
      <c r="F136" s="21"/>
      <c r="H136" s="22"/>
    </row>
    <row r="137" spans="4:8">
      <c r="D137" s="21"/>
      <c r="E137" s="21"/>
      <c r="F137" s="21"/>
      <c r="H137" s="22"/>
    </row>
    <row r="138" spans="4:8">
      <c r="D138" s="21"/>
      <c r="E138" s="21"/>
      <c r="F138" s="21"/>
      <c r="H138" s="22"/>
    </row>
    <row r="139" spans="4:8">
      <c r="D139" s="21"/>
      <c r="E139" s="21"/>
      <c r="F139" s="21"/>
      <c r="H139" s="22"/>
    </row>
    <row r="140" spans="4:8">
      <c r="D140" s="21"/>
      <c r="E140" s="21"/>
      <c r="F140" s="21"/>
      <c r="H140" s="22"/>
    </row>
    <row r="141" spans="4:8">
      <c r="D141" s="21"/>
      <c r="E141" s="21"/>
      <c r="F141" s="21"/>
      <c r="H141" s="22"/>
    </row>
    <row r="142" spans="4:8">
      <c r="D142" s="21"/>
      <c r="E142" s="21"/>
      <c r="F142" s="21"/>
      <c r="H142" s="22"/>
    </row>
    <row r="143" spans="4:8">
      <c r="D143" s="21"/>
      <c r="E143" s="21"/>
      <c r="F143" s="21"/>
      <c r="H143" s="22"/>
    </row>
    <row r="144" spans="4:8">
      <c r="D144" s="21"/>
      <c r="E144" s="21"/>
      <c r="F144" s="21"/>
      <c r="H144" s="22"/>
    </row>
    <row r="145" spans="4:8">
      <c r="D145" s="21"/>
      <c r="E145" s="21"/>
      <c r="F145" s="21"/>
      <c r="H145" s="22"/>
    </row>
    <row r="146" spans="4:8">
      <c r="D146" s="21"/>
      <c r="E146" s="21"/>
      <c r="F146" s="21"/>
      <c r="H146" s="22"/>
    </row>
    <row r="147" spans="4:8">
      <c r="D147" s="21"/>
      <c r="E147" s="21"/>
      <c r="F147" s="21"/>
      <c r="H147" s="22"/>
    </row>
    <row r="148" spans="4:8">
      <c r="D148" s="21"/>
      <c r="E148" s="21"/>
      <c r="F148" s="21"/>
      <c r="H148" s="22"/>
    </row>
    <row r="149" spans="4:8">
      <c r="D149" s="21"/>
      <c r="E149" s="21"/>
      <c r="F149" s="21"/>
      <c r="H149" s="22"/>
    </row>
    <row r="150" spans="4:8">
      <c r="D150" s="21"/>
      <c r="E150" s="21"/>
      <c r="F150" s="21"/>
      <c r="H150" s="22"/>
    </row>
    <row r="151" spans="4:8">
      <c r="D151" s="21"/>
      <c r="E151" s="21"/>
      <c r="F151" s="21"/>
      <c r="H151" s="22"/>
    </row>
    <row r="152" spans="4:8">
      <c r="D152" s="21"/>
      <c r="E152" s="21"/>
      <c r="F152" s="21"/>
      <c r="H152" s="22"/>
    </row>
    <row r="153" spans="4:8">
      <c r="D153" s="21"/>
      <c r="E153" s="21"/>
      <c r="F153" s="21"/>
      <c r="H153" s="22"/>
    </row>
    <row r="154" spans="4:8">
      <c r="D154" s="21"/>
      <c r="E154" s="21"/>
      <c r="F154" s="21"/>
      <c r="H154" s="22"/>
    </row>
    <row r="155" spans="4:8">
      <c r="D155" s="21"/>
      <c r="E155" s="21"/>
      <c r="F155" s="21"/>
      <c r="H155" s="22"/>
    </row>
    <row r="156" spans="4:8">
      <c r="D156" s="21"/>
      <c r="E156" s="21"/>
      <c r="F156" s="21"/>
      <c r="H156" s="22"/>
    </row>
    <row r="157" spans="4:8">
      <c r="D157" s="23"/>
      <c r="E157" s="23"/>
      <c r="F157" s="23"/>
      <c r="H157" s="22"/>
    </row>
    <row r="158" spans="4:8">
      <c r="D158" s="23"/>
      <c r="E158" s="23"/>
      <c r="F158" s="23"/>
      <c r="H158" s="22"/>
    </row>
    <row r="159" spans="4:8">
      <c r="D159" s="23"/>
      <c r="E159" s="23"/>
      <c r="F159" s="23"/>
      <c r="H159" s="22"/>
    </row>
    <row r="160" spans="4:8">
      <c r="D160" s="23"/>
      <c r="E160" s="23"/>
      <c r="F160" s="23"/>
      <c r="H160" s="22"/>
    </row>
    <row r="161" spans="4:8">
      <c r="D161" s="23"/>
      <c r="E161" s="23"/>
      <c r="F161" s="23"/>
      <c r="H161" s="22"/>
    </row>
    <row r="162" spans="4:8">
      <c r="D162" s="23"/>
      <c r="E162" s="23"/>
      <c r="F162" s="23"/>
      <c r="H162" s="22"/>
    </row>
    <row r="163" spans="4:8">
      <c r="D163" s="23"/>
      <c r="E163" s="23"/>
      <c r="F163" s="23"/>
      <c r="H163" s="22"/>
    </row>
    <row r="164" spans="4:8">
      <c r="D164" s="23"/>
      <c r="E164" s="23"/>
      <c r="F164" s="23"/>
      <c r="H164" s="22"/>
    </row>
    <row r="165" spans="4:8">
      <c r="D165" s="23"/>
      <c r="E165" s="23"/>
      <c r="F165" s="23"/>
      <c r="H165" s="22"/>
    </row>
    <row r="166" spans="4:8">
      <c r="D166" s="23"/>
      <c r="E166" s="23"/>
      <c r="F166" s="23"/>
      <c r="H166" s="22"/>
    </row>
    <row r="167" spans="4:8">
      <c r="D167" s="23"/>
      <c r="E167" s="23"/>
      <c r="F167" s="23"/>
      <c r="H167" s="22"/>
    </row>
    <row r="168" spans="4:8">
      <c r="D168" s="23"/>
      <c r="E168" s="23"/>
      <c r="F168" s="23"/>
      <c r="H168" s="22"/>
    </row>
    <row r="169" spans="4:8">
      <c r="D169" s="23"/>
      <c r="E169" s="23"/>
      <c r="F169" s="23"/>
      <c r="H169" s="22"/>
    </row>
    <row r="170" spans="4:8">
      <c r="D170" s="23"/>
      <c r="E170" s="23"/>
      <c r="F170" s="23"/>
      <c r="H170" s="22"/>
    </row>
    <row r="171" spans="4:8">
      <c r="D171" s="23"/>
      <c r="E171" s="23"/>
      <c r="F171" s="23"/>
      <c r="H171" s="22"/>
    </row>
    <row r="172" spans="4:8">
      <c r="D172" s="23"/>
      <c r="E172" s="23"/>
      <c r="F172" s="23"/>
      <c r="H172" s="22"/>
    </row>
    <row r="173" spans="4:8">
      <c r="D173" s="23"/>
      <c r="E173" s="23"/>
      <c r="F173" s="23"/>
      <c r="H173" s="22"/>
    </row>
    <row r="174" spans="4:8">
      <c r="D174" s="23"/>
      <c r="E174" s="23"/>
      <c r="F174" s="23"/>
      <c r="H174" s="22"/>
    </row>
    <row r="175" spans="4:8">
      <c r="D175" s="23"/>
      <c r="E175" s="23"/>
      <c r="F175" s="23"/>
      <c r="H175" s="22"/>
    </row>
    <row r="176" spans="4:8">
      <c r="D176" s="23"/>
      <c r="E176" s="23"/>
      <c r="F176" s="23"/>
      <c r="H176" s="22"/>
    </row>
    <row r="177" spans="4:8">
      <c r="D177" s="23"/>
      <c r="E177" s="23"/>
      <c r="F177" s="23"/>
      <c r="H177" s="22"/>
    </row>
    <row r="178" spans="4:8">
      <c r="D178" s="23"/>
      <c r="E178" s="23"/>
      <c r="F178" s="23"/>
      <c r="H178" s="22"/>
    </row>
    <row r="179" spans="4:8">
      <c r="D179" s="23"/>
      <c r="E179" s="23"/>
      <c r="F179" s="23"/>
      <c r="H179" s="22"/>
    </row>
    <row r="180" spans="4:8">
      <c r="D180" s="23"/>
      <c r="E180" s="23"/>
      <c r="F180" s="23"/>
      <c r="H180" s="22"/>
    </row>
    <row r="181" spans="4:8">
      <c r="D181" s="23"/>
      <c r="E181" s="23"/>
      <c r="F181" s="23"/>
      <c r="H181" s="22"/>
    </row>
    <row r="182" spans="4:8">
      <c r="D182" s="23"/>
      <c r="E182" s="23"/>
      <c r="F182" s="23"/>
      <c r="H182" s="22"/>
    </row>
    <row r="183" spans="4:8">
      <c r="D183" s="23"/>
      <c r="E183" s="23"/>
      <c r="F183" s="23"/>
    </row>
    <row r="184" spans="4:8">
      <c r="D184" s="23"/>
      <c r="E184" s="23"/>
      <c r="F184" s="23"/>
    </row>
    <row r="185" spans="4:8">
      <c r="D185" s="23"/>
      <c r="E185" s="23"/>
      <c r="F185" s="23"/>
    </row>
    <row r="186" spans="4:8">
      <c r="D186" s="23"/>
      <c r="E186" s="23"/>
      <c r="F186" s="23"/>
    </row>
    <row r="187" spans="4:8">
      <c r="D187" s="23"/>
      <c r="E187" s="23"/>
      <c r="F187" s="23"/>
    </row>
    <row r="188" spans="4:8">
      <c r="D188" s="23"/>
      <c r="E188" s="23"/>
      <c r="F188" s="23"/>
    </row>
    <row r="189" spans="4:8">
      <c r="D189" s="23"/>
      <c r="E189" s="23"/>
      <c r="F189" s="23"/>
    </row>
    <row r="190" spans="4:8">
      <c r="D190" s="23"/>
      <c r="E190" s="23"/>
      <c r="F190" s="23"/>
    </row>
    <row r="191" spans="4:8">
      <c r="D191" s="23"/>
      <c r="E191" s="23"/>
      <c r="F191" s="23"/>
    </row>
  </sheetData>
  <mergeCells count="3">
    <mergeCell ref="A1:H1"/>
    <mergeCell ref="A2:H2"/>
    <mergeCell ref="A3:H3"/>
  </mergeCells>
  <printOptions horizontalCentered="1"/>
  <pageMargins left="0.19685039370078741" right="0.19685039370078741" top="0.78740157480314965" bottom="0.39370078740157483" header="0.11811023622047245" footer="0.19685039370078741"/>
  <pageSetup paperSize="9" scale="90" firstPageNumber="552" fitToWidth="0" fitToHeight="0" orientation="landscape" r:id="rId1"/>
  <headerFooter alignWithMargins="0">
    <oddHeader>&amp;F</oddHeader>
    <oddFooter>&amp;A</oddFooter>
  </headerFooter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7" tint="0.59999389629810485"/>
    <pageSetUpPr fitToPage="1"/>
  </sheetPr>
  <dimension ref="A1:K115"/>
  <sheetViews>
    <sheetView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L48" sqref="L48"/>
    </sheetView>
  </sheetViews>
  <sheetFormatPr defaultRowHeight="12.75"/>
  <cols>
    <col min="1" max="1" width="4.28515625" style="15" customWidth="1"/>
    <col min="2" max="2" width="5.28515625" style="15" customWidth="1"/>
    <col min="3" max="3" width="57" style="15" bestFit="1" customWidth="1"/>
    <col min="4" max="4" width="13.140625" style="76" customWidth="1"/>
    <col min="5" max="5" width="13.140625" style="15" customWidth="1"/>
    <col min="6" max="6" width="13.7109375" style="15" customWidth="1"/>
    <col min="7" max="7" width="13.7109375" style="67" hidden="1" customWidth="1"/>
    <col min="8" max="9" width="9.5703125" style="15" customWidth="1"/>
    <col min="10" max="10" width="10.5703125" style="15" customWidth="1"/>
    <col min="11" max="11" width="9" style="15" customWidth="1"/>
    <col min="12" max="257" width="9.140625" style="15"/>
    <col min="258" max="258" width="4.28515625" style="15" customWidth="1"/>
    <col min="259" max="259" width="5.28515625" style="15" customWidth="1"/>
    <col min="260" max="260" width="44.85546875" style="15" customWidth="1"/>
    <col min="261" max="261" width="13.7109375" style="15" customWidth="1"/>
    <col min="262" max="262" width="13.140625" style="15" customWidth="1"/>
    <col min="263" max="263" width="13.7109375" style="15" customWidth="1"/>
    <col min="264" max="265" width="9.5703125" style="15" customWidth="1"/>
    <col min="266" max="267" width="0" style="15" hidden="1" customWidth="1"/>
    <col min="268" max="513" width="9.140625" style="15"/>
    <col min="514" max="514" width="4.28515625" style="15" customWidth="1"/>
    <col min="515" max="515" width="5.28515625" style="15" customWidth="1"/>
    <col min="516" max="516" width="44.85546875" style="15" customWidth="1"/>
    <col min="517" max="517" width="13.7109375" style="15" customWidth="1"/>
    <col min="518" max="518" width="13.140625" style="15" customWidth="1"/>
    <col min="519" max="519" width="13.7109375" style="15" customWidth="1"/>
    <col min="520" max="521" width="9.5703125" style="15" customWidth="1"/>
    <col min="522" max="523" width="0" style="15" hidden="1" customWidth="1"/>
    <col min="524" max="769" width="9.140625" style="15"/>
    <col min="770" max="770" width="4.28515625" style="15" customWidth="1"/>
    <col min="771" max="771" width="5.28515625" style="15" customWidth="1"/>
    <col min="772" max="772" width="44.85546875" style="15" customWidth="1"/>
    <col min="773" max="773" width="13.7109375" style="15" customWidth="1"/>
    <col min="774" max="774" width="13.140625" style="15" customWidth="1"/>
    <col min="775" max="775" width="13.7109375" style="15" customWidth="1"/>
    <col min="776" max="777" width="9.5703125" style="15" customWidth="1"/>
    <col min="778" max="779" width="0" style="15" hidden="1" customWidth="1"/>
    <col min="780" max="1025" width="9.140625" style="15"/>
    <col min="1026" max="1026" width="4.28515625" style="15" customWidth="1"/>
    <col min="1027" max="1027" width="5.28515625" style="15" customWidth="1"/>
    <col min="1028" max="1028" width="44.85546875" style="15" customWidth="1"/>
    <col min="1029" max="1029" width="13.7109375" style="15" customWidth="1"/>
    <col min="1030" max="1030" width="13.140625" style="15" customWidth="1"/>
    <col min="1031" max="1031" width="13.7109375" style="15" customWidth="1"/>
    <col min="1032" max="1033" width="9.5703125" style="15" customWidth="1"/>
    <col min="1034" max="1035" width="0" style="15" hidden="1" customWidth="1"/>
    <col min="1036" max="1281" width="9.140625" style="15"/>
    <col min="1282" max="1282" width="4.28515625" style="15" customWidth="1"/>
    <col min="1283" max="1283" width="5.28515625" style="15" customWidth="1"/>
    <col min="1284" max="1284" width="44.85546875" style="15" customWidth="1"/>
    <col min="1285" max="1285" width="13.7109375" style="15" customWidth="1"/>
    <col min="1286" max="1286" width="13.140625" style="15" customWidth="1"/>
    <col min="1287" max="1287" width="13.7109375" style="15" customWidth="1"/>
    <col min="1288" max="1289" width="9.5703125" style="15" customWidth="1"/>
    <col min="1290" max="1291" width="0" style="15" hidden="1" customWidth="1"/>
    <col min="1292" max="1537" width="9.140625" style="15"/>
    <col min="1538" max="1538" width="4.28515625" style="15" customWidth="1"/>
    <col min="1539" max="1539" width="5.28515625" style="15" customWidth="1"/>
    <col min="1540" max="1540" width="44.85546875" style="15" customWidth="1"/>
    <col min="1541" max="1541" width="13.7109375" style="15" customWidth="1"/>
    <col min="1542" max="1542" width="13.140625" style="15" customWidth="1"/>
    <col min="1543" max="1543" width="13.7109375" style="15" customWidth="1"/>
    <col min="1544" max="1545" width="9.5703125" style="15" customWidth="1"/>
    <col min="1546" max="1547" width="0" style="15" hidden="1" customWidth="1"/>
    <col min="1548" max="1793" width="9.140625" style="15"/>
    <col min="1794" max="1794" width="4.28515625" style="15" customWidth="1"/>
    <col min="1795" max="1795" width="5.28515625" style="15" customWidth="1"/>
    <col min="1796" max="1796" width="44.85546875" style="15" customWidth="1"/>
    <col min="1797" max="1797" width="13.7109375" style="15" customWidth="1"/>
    <col min="1798" max="1798" width="13.140625" style="15" customWidth="1"/>
    <col min="1799" max="1799" width="13.7109375" style="15" customWidth="1"/>
    <col min="1800" max="1801" width="9.5703125" style="15" customWidth="1"/>
    <col min="1802" max="1803" width="0" style="15" hidden="1" customWidth="1"/>
    <col min="1804" max="2049" width="9.140625" style="15"/>
    <col min="2050" max="2050" width="4.28515625" style="15" customWidth="1"/>
    <col min="2051" max="2051" width="5.28515625" style="15" customWidth="1"/>
    <col min="2052" max="2052" width="44.85546875" style="15" customWidth="1"/>
    <col min="2053" max="2053" width="13.7109375" style="15" customWidth="1"/>
    <col min="2054" max="2054" width="13.140625" style="15" customWidth="1"/>
    <col min="2055" max="2055" width="13.7109375" style="15" customWidth="1"/>
    <col min="2056" max="2057" width="9.5703125" style="15" customWidth="1"/>
    <col min="2058" max="2059" width="0" style="15" hidden="1" customWidth="1"/>
    <col min="2060" max="2305" width="9.140625" style="15"/>
    <col min="2306" max="2306" width="4.28515625" style="15" customWidth="1"/>
    <col min="2307" max="2307" width="5.28515625" style="15" customWidth="1"/>
    <col min="2308" max="2308" width="44.85546875" style="15" customWidth="1"/>
    <col min="2309" max="2309" width="13.7109375" style="15" customWidth="1"/>
    <col min="2310" max="2310" width="13.140625" style="15" customWidth="1"/>
    <col min="2311" max="2311" width="13.7109375" style="15" customWidth="1"/>
    <col min="2312" max="2313" width="9.5703125" style="15" customWidth="1"/>
    <col min="2314" max="2315" width="0" style="15" hidden="1" customWidth="1"/>
    <col min="2316" max="2561" width="9.140625" style="15"/>
    <col min="2562" max="2562" width="4.28515625" style="15" customWidth="1"/>
    <col min="2563" max="2563" width="5.28515625" style="15" customWidth="1"/>
    <col min="2564" max="2564" width="44.85546875" style="15" customWidth="1"/>
    <col min="2565" max="2565" width="13.7109375" style="15" customWidth="1"/>
    <col min="2566" max="2566" width="13.140625" style="15" customWidth="1"/>
    <col min="2567" max="2567" width="13.7109375" style="15" customWidth="1"/>
    <col min="2568" max="2569" width="9.5703125" style="15" customWidth="1"/>
    <col min="2570" max="2571" width="0" style="15" hidden="1" customWidth="1"/>
    <col min="2572" max="2817" width="9.140625" style="15"/>
    <col min="2818" max="2818" width="4.28515625" style="15" customWidth="1"/>
    <col min="2819" max="2819" width="5.28515625" style="15" customWidth="1"/>
    <col min="2820" max="2820" width="44.85546875" style="15" customWidth="1"/>
    <col min="2821" max="2821" width="13.7109375" style="15" customWidth="1"/>
    <col min="2822" max="2822" width="13.140625" style="15" customWidth="1"/>
    <col min="2823" max="2823" width="13.7109375" style="15" customWidth="1"/>
    <col min="2824" max="2825" width="9.5703125" style="15" customWidth="1"/>
    <col min="2826" max="2827" width="0" style="15" hidden="1" customWidth="1"/>
    <col min="2828" max="3073" width="9.140625" style="15"/>
    <col min="3074" max="3074" width="4.28515625" style="15" customWidth="1"/>
    <col min="3075" max="3075" width="5.28515625" style="15" customWidth="1"/>
    <col min="3076" max="3076" width="44.85546875" style="15" customWidth="1"/>
    <col min="3077" max="3077" width="13.7109375" style="15" customWidth="1"/>
    <col min="3078" max="3078" width="13.140625" style="15" customWidth="1"/>
    <col min="3079" max="3079" width="13.7109375" style="15" customWidth="1"/>
    <col min="3080" max="3081" width="9.5703125" style="15" customWidth="1"/>
    <col min="3082" max="3083" width="0" style="15" hidden="1" customWidth="1"/>
    <col min="3084" max="3329" width="9.140625" style="15"/>
    <col min="3330" max="3330" width="4.28515625" style="15" customWidth="1"/>
    <col min="3331" max="3331" width="5.28515625" style="15" customWidth="1"/>
    <col min="3332" max="3332" width="44.85546875" style="15" customWidth="1"/>
    <col min="3333" max="3333" width="13.7109375" style="15" customWidth="1"/>
    <col min="3334" max="3334" width="13.140625" style="15" customWidth="1"/>
    <col min="3335" max="3335" width="13.7109375" style="15" customWidth="1"/>
    <col min="3336" max="3337" width="9.5703125" style="15" customWidth="1"/>
    <col min="3338" max="3339" width="0" style="15" hidden="1" customWidth="1"/>
    <col min="3340" max="3585" width="9.140625" style="15"/>
    <col min="3586" max="3586" width="4.28515625" style="15" customWidth="1"/>
    <col min="3587" max="3587" width="5.28515625" style="15" customWidth="1"/>
    <col min="3588" max="3588" width="44.85546875" style="15" customWidth="1"/>
    <col min="3589" max="3589" width="13.7109375" style="15" customWidth="1"/>
    <col min="3590" max="3590" width="13.140625" style="15" customWidth="1"/>
    <col min="3591" max="3591" width="13.7109375" style="15" customWidth="1"/>
    <col min="3592" max="3593" width="9.5703125" style="15" customWidth="1"/>
    <col min="3594" max="3595" width="0" style="15" hidden="1" customWidth="1"/>
    <col min="3596" max="3841" width="9.140625" style="15"/>
    <col min="3842" max="3842" width="4.28515625" style="15" customWidth="1"/>
    <col min="3843" max="3843" width="5.28515625" style="15" customWidth="1"/>
    <col min="3844" max="3844" width="44.85546875" style="15" customWidth="1"/>
    <col min="3845" max="3845" width="13.7109375" style="15" customWidth="1"/>
    <col min="3846" max="3846" width="13.140625" style="15" customWidth="1"/>
    <col min="3847" max="3847" width="13.7109375" style="15" customWidth="1"/>
    <col min="3848" max="3849" width="9.5703125" style="15" customWidth="1"/>
    <col min="3850" max="3851" width="0" style="15" hidden="1" customWidth="1"/>
    <col min="3852" max="4097" width="9.140625" style="15"/>
    <col min="4098" max="4098" width="4.28515625" style="15" customWidth="1"/>
    <col min="4099" max="4099" width="5.28515625" style="15" customWidth="1"/>
    <col min="4100" max="4100" width="44.85546875" style="15" customWidth="1"/>
    <col min="4101" max="4101" width="13.7109375" style="15" customWidth="1"/>
    <col min="4102" max="4102" width="13.140625" style="15" customWidth="1"/>
    <col min="4103" max="4103" width="13.7109375" style="15" customWidth="1"/>
    <col min="4104" max="4105" width="9.5703125" style="15" customWidth="1"/>
    <col min="4106" max="4107" width="0" style="15" hidden="1" customWidth="1"/>
    <col min="4108" max="4353" width="9.140625" style="15"/>
    <col min="4354" max="4354" width="4.28515625" style="15" customWidth="1"/>
    <col min="4355" max="4355" width="5.28515625" style="15" customWidth="1"/>
    <col min="4356" max="4356" width="44.85546875" style="15" customWidth="1"/>
    <col min="4357" max="4357" width="13.7109375" style="15" customWidth="1"/>
    <col min="4358" max="4358" width="13.140625" style="15" customWidth="1"/>
    <col min="4359" max="4359" width="13.7109375" style="15" customWidth="1"/>
    <col min="4360" max="4361" width="9.5703125" style="15" customWidth="1"/>
    <col min="4362" max="4363" width="0" style="15" hidden="1" customWidth="1"/>
    <col min="4364" max="4609" width="9.140625" style="15"/>
    <col min="4610" max="4610" width="4.28515625" style="15" customWidth="1"/>
    <col min="4611" max="4611" width="5.28515625" style="15" customWidth="1"/>
    <col min="4612" max="4612" width="44.85546875" style="15" customWidth="1"/>
    <col min="4613" max="4613" width="13.7109375" style="15" customWidth="1"/>
    <col min="4614" max="4614" width="13.140625" style="15" customWidth="1"/>
    <col min="4615" max="4615" width="13.7109375" style="15" customWidth="1"/>
    <col min="4616" max="4617" width="9.5703125" style="15" customWidth="1"/>
    <col min="4618" max="4619" width="0" style="15" hidden="1" customWidth="1"/>
    <col min="4620" max="4865" width="9.140625" style="15"/>
    <col min="4866" max="4866" width="4.28515625" style="15" customWidth="1"/>
    <col min="4867" max="4867" width="5.28515625" style="15" customWidth="1"/>
    <col min="4868" max="4868" width="44.85546875" style="15" customWidth="1"/>
    <col min="4869" max="4869" width="13.7109375" style="15" customWidth="1"/>
    <col min="4870" max="4870" width="13.140625" style="15" customWidth="1"/>
    <col min="4871" max="4871" width="13.7109375" style="15" customWidth="1"/>
    <col min="4872" max="4873" width="9.5703125" style="15" customWidth="1"/>
    <col min="4874" max="4875" width="0" style="15" hidden="1" customWidth="1"/>
    <col min="4876" max="5121" width="9.140625" style="15"/>
    <col min="5122" max="5122" width="4.28515625" style="15" customWidth="1"/>
    <col min="5123" max="5123" width="5.28515625" style="15" customWidth="1"/>
    <col min="5124" max="5124" width="44.85546875" style="15" customWidth="1"/>
    <col min="5125" max="5125" width="13.7109375" style="15" customWidth="1"/>
    <col min="5126" max="5126" width="13.140625" style="15" customWidth="1"/>
    <col min="5127" max="5127" width="13.7109375" style="15" customWidth="1"/>
    <col min="5128" max="5129" width="9.5703125" style="15" customWidth="1"/>
    <col min="5130" max="5131" width="0" style="15" hidden="1" customWidth="1"/>
    <col min="5132" max="5377" width="9.140625" style="15"/>
    <col min="5378" max="5378" width="4.28515625" style="15" customWidth="1"/>
    <col min="5379" max="5379" width="5.28515625" style="15" customWidth="1"/>
    <col min="5380" max="5380" width="44.85546875" style="15" customWidth="1"/>
    <col min="5381" max="5381" width="13.7109375" style="15" customWidth="1"/>
    <col min="5382" max="5382" width="13.140625" style="15" customWidth="1"/>
    <col min="5383" max="5383" width="13.7109375" style="15" customWidth="1"/>
    <col min="5384" max="5385" width="9.5703125" style="15" customWidth="1"/>
    <col min="5386" max="5387" width="0" style="15" hidden="1" customWidth="1"/>
    <col min="5388" max="5633" width="9.140625" style="15"/>
    <col min="5634" max="5634" width="4.28515625" style="15" customWidth="1"/>
    <col min="5635" max="5635" width="5.28515625" style="15" customWidth="1"/>
    <col min="5636" max="5636" width="44.85546875" style="15" customWidth="1"/>
    <col min="5637" max="5637" width="13.7109375" style="15" customWidth="1"/>
    <col min="5638" max="5638" width="13.140625" style="15" customWidth="1"/>
    <col min="5639" max="5639" width="13.7109375" style="15" customWidth="1"/>
    <col min="5640" max="5641" width="9.5703125" style="15" customWidth="1"/>
    <col min="5642" max="5643" width="0" style="15" hidden="1" customWidth="1"/>
    <col min="5644" max="5889" width="9.140625" style="15"/>
    <col min="5890" max="5890" width="4.28515625" style="15" customWidth="1"/>
    <col min="5891" max="5891" width="5.28515625" style="15" customWidth="1"/>
    <col min="5892" max="5892" width="44.85546875" style="15" customWidth="1"/>
    <col min="5893" max="5893" width="13.7109375" style="15" customWidth="1"/>
    <col min="5894" max="5894" width="13.140625" style="15" customWidth="1"/>
    <col min="5895" max="5895" width="13.7109375" style="15" customWidth="1"/>
    <col min="5896" max="5897" width="9.5703125" style="15" customWidth="1"/>
    <col min="5898" max="5899" width="0" style="15" hidden="1" customWidth="1"/>
    <col min="5900" max="6145" width="9.140625" style="15"/>
    <col min="6146" max="6146" width="4.28515625" style="15" customWidth="1"/>
    <col min="6147" max="6147" width="5.28515625" style="15" customWidth="1"/>
    <col min="6148" max="6148" width="44.85546875" style="15" customWidth="1"/>
    <col min="6149" max="6149" width="13.7109375" style="15" customWidth="1"/>
    <col min="6150" max="6150" width="13.140625" style="15" customWidth="1"/>
    <col min="6151" max="6151" width="13.7109375" style="15" customWidth="1"/>
    <col min="6152" max="6153" width="9.5703125" style="15" customWidth="1"/>
    <col min="6154" max="6155" width="0" style="15" hidden="1" customWidth="1"/>
    <col min="6156" max="6401" width="9.140625" style="15"/>
    <col min="6402" max="6402" width="4.28515625" style="15" customWidth="1"/>
    <col min="6403" max="6403" width="5.28515625" style="15" customWidth="1"/>
    <col min="6404" max="6404" width="44.85546875" style="15" customWidth="1"/>
    <col min="6405" max="6405" width="13.7109375" style="15" customWidth="1"/>
    <col min="6406" max="6406" width="13.140625" style="15" customWidth="1"/>
    <col min="6407" max="6407" width="13.7109375" style="15" customWidth="1"/>
    <col min="6408" max="6409" width="9.5703125" style="15" customWidth="1"/>
    <col min="6410" max="6411" width="0" style="15" hidden="1" customWidth="1"/>
    <col min="6412" max="6657" width="9.140625" style="15"/>
    <col min="6658" max="6658" width="4.28515625" style="15" customWidth="1"/>
    <col min="6659" max="6659" width="5.28515625" style="15" customWidth="1"/>
    <col min="6660" max="6660" width="44.85546875" style="15" customWidth="1"/>
    <col min="6661" max="6661" width="13.7109375" style="15" customWidth="1"/>
    <col min="6662" max="6662" width="13.140625" style="15" customWidth="1"/>
    <col min="6663" max="6663" width="13.7109375" style="15" customWidth="1"/>
    <col min="6664" max="6665" width="9.5703125" style="15" customWidth="1"/>
    <col min="6666" max="6667" width="0" style="15" hidden="1" customWidth="1"/>
    <col min="6668" max="6913" width="9.140625" style="15"/>
    <col min="6914" max="6914" width="4.28515625" style="15" customWidth="1"/>
    <col min="6915" max="6915" width="5.28515625" style="15" customWidth="1"/>
    <col min="6916" max="6916" width="44.85546875" style="15" customWidth="1"/>
    <col min="6917" max="6917" width="13.7109375" style="15" customWidth="1"/>
    <col min="6918" max="6918" width="13.140625" style="15" customWidth="1"/>
    <col min="6919" max="6919" width="13.7109375" style="15" customWidth="1"/>
    <col min="6920" max="6921" width="9.5703125" style="15" customWidth="1"/>
    <col min="6922" max="6923" width="0" style="15" hidden="1" customWidth="1"/>
    <col min="6924" max="7169" width="9.140625" style="15"/>
    <col min="7170" max="7170" width="4.28515625" style="15" customWidth="1"/>
    <col min="7171" max="7171" width="5.28515625" style="15" customWidth="1"/>
    <col min="7172" max="7172" width="44.85546875" style="15" customWidth="1"/>
    <col min="7173" max="7173" width="13.7109375" style="15" customWidth="1"/>
    <col min="7174" max="7174" width="13.140625" style="15" customWidth="1"/>
    <col min="7175" max="7175" width="13.7109375" style="15" customWidth="1"/>
    <col min="7176" max="7177" width="9.5703125" style="15" customWidth="1"/>
    <col min="7178" max="7179" width="0" style="15" hidden="1" customWidth="1"/>
    <col min="7180" max="7425" width="9.140625" style="15"/>
    <col min="7426" max="7426" width="4.28515625" style="15" customWidth="1"/>
    <col min="7427" max="7427" width="5.28515625" style="15" customWidth="1"/>
    <col min="7428" max="7428" width="44.85546875" style="15" customWidth="1"/>
    <col min="7429" max="7429" width="13.7109375" style="15" customWidth="1"/>
    <col min="7430" max="7430" width="13.140625" style="15" customWidth="1"/>
    <col min="7431" max="7431" width="13.7109375" style="15" customWidth="1"/>
    <col min="7432" max="7433" width="9.5703125" style="15" customWidth="1"/>
    <col min="7434" max="7435" width="0" style="15" hidden="1" customWidth="1"/>
    <col min="7436" max="7681" width="9.140625" style="15"/>
    <col min="7682" max="7682" width="4.28515625" style="15" customWidth="1"/>
    <col min="7683" max="7683" width="5.28515625" style="15" customWidth="1"/>
    <col min="7684" max="7684" width="44.85546875" style="15" customWidth="1"/>
    <col min="7685" max="7685" width="13.7109375" style="15" customWidth="1"/>
    <col min="7686" max="7686" width="13.140625" style="15" customWidth="1"/>
    <col min="7687" max="7687" width="13.7109375" style="15" customWidth="1"/>
    <col min="7688" max="7689" width="9.5703125" style="15" customWidth="1"/>
    <col min="7690" max="7691" width="0" style="15" hidden="1" customWidth="1"/>
    <col min="7692" max="7937" width="9.140625" style="15"/>
    <col min="7938" max="7938" width="4.28515625" style="15" customWidth="1"/>
    <col min="7939" max="7939" width="5.28515625" style="15" customWidth="1"/>
    <col min="7940" max="7940" width="44.85546875" style="15" customWidth="1"/>
    <col min="7941" max="7941" width="13.7109375" style="15" customWidth="1"/>
    <col min="7942" max="7942" width="13.140625" style="15" customWidth="1"/>
    <col min="7943" max="7943" width="13.7109375" style="15" customWidth="1"/>
    <col min="7944" max="7945" width="9.5703125" style="15" customWidth="1"/>
    <col min="7946" max="7947" width="0" style="15" hidden="1" customWidth="1"/>
    <col min="7948" max="8193" width="9.140625" style="15"/>
    <col min="8194" max="8194" width="4.28515625" style="15" customWidth="1"/>
    <col min="8195" max="8195" width="5.28515625" style="15" customWidth="1"/>
    <col min="8196" max="8196" width="44.85546875" style="15" customWidth="1"/>
    <col min="8197" max="8197" width="13.7109375" style="15" customWidth="1"/>
    <col min="8198" max="8198" width="13.140625" style="15" customWidth="1"/>
    <col min="8199" max="8199" width="13.7109375" style="15" customWidth="1"/>
    <col min="8200" max="8201" width="9.5703125" style="15" customWidth="1"/>
    <col min="8202" max="8203" width="0" style="15" hidden="1" customWidth="1"/>
    <col min="8204" max="8449" width="9.140625" style="15"/>
    <col min="8450" max="8450" width="4.28515625" style="15" customWidth="1"/>
    <col min="8451" max="8451" width="5.28515625" style="15" customWidth="1"/>
    <col min="8452" max="8452" width="44.85546875" style="15" customWidth="1"/>
    <col min="8453" max="8453" width="13.7109375" style="15" customWidth="1"/>
    <col min="8454" max="8454" width="13.140625" style="15" customWidth="1"/>
    <col min="8455" max="8455" width="13.7109375" style="15" customWidth="1"/>
    <col min="8456" max="8457" width="9.5703125" style="15" customWidth="1"/>
    <col min="8458" max="8459" width="0" style="15" hidden="1" customWidth="1"/>
    <col min="8460" max="8705" width="9.140625" style="15"/>
    <col min="8706" max="8706" width="4.28515625" style="15" customWidth="1"/>
    <col min="8707" max="8707" width="5.28515625" style="15" customWidth="1"/>
    <col min="8708" max="8708" width="44.85546875" style="15" customWidth="1"/>
    <col min="8709" max="8709" width="13.7109375" style="15" customWidth="1"/>
    <col min="8710" max="8710" width="13.140625" style="15" customWidth="1"/>
    <col min="8711" max="8711" width="13.7109375" style="15" customWidth="1"/>
    <col min="8712" max="8713" width="9.5703125" style="15" customWidth="1"/>
    <col min="8714" max="8715" width="0" style="15" hidden="1" customWidth="1"/>
    <col min="8716" max="8961" width="9.140625" style="15"/>
    <col min="8962" max="8962" width="4.28515625" style="15" customWidth="1"/>
    <col min="8963" max="8963" width="5.28515625" style="15" customWidth="1"/>
    <col min="8964" max="8964" width="44.85546875" style="15" customWidth="1"/>
    <col min="8965" max="8965" width="13.7109375" style="15" customWidth="1"/>
    <col min="8966" max="8966" width="13.140625" style="15" customWidth="1"/>
    <col min="8967" max="8967" width="13.7109375" style="15" customWidth="1"/>
    <col min="8968" max="8969" width="9.5703125" style="15" customWidth="1"/>
    <col min="8970" max="8971" width="0" style="15" hidden="1" customWidth="1"/>
    <col min="8972" max="9217" width="9.140625" style="15"/>
    <col min="9218" max="9218" width="4.28515625" style="15" customWidth="1"/>
    <col min="9219" max="9219" width="5.28515625" style="15" customWidth="1"/>
    <col min="9220" max="9220" width="44.85546875" style="15" customWidth="1"/>
    <col min="9221" max="9221" width="13.7109375" style="15" customWidth="1"/>
    <col min="9222" max="9222" width="13.140625" style="15" customWidth="1"/>
    <col min="9223" max="9223" width="13.7109375" style="15" customWidth="1"/>
    <col min="9224" max="9225" width="9.5703125" style="15" customWidth="1"/>
    <col min="9226" max="9227" width="0" style="15" hidden="1" customWidth="1"/>
    <col min="9228" max="9473" width="9.140625" style="15"/>
    <col min="9474" max="9474" width="4.28515625" style="15" customWidth="1"/>
    <col min="9475" max="9475" width="5.28515625" style="15" customWidth="1"/>
    <col min="9476" max="9476" width="44.85546875" style="15" customWidth="1"/>
    <col min="9477" max="9477" width="13.7109375" style="15" customWidth="1"/>
    <col min="9478" max="9478" width="13.140625" style="15" customWidth="1"/>
    <col min="9479" max="9479" width="13.7109375" style="15" customWidth="1"/>
    <col min="9480" max="9481" width="9.5703125" style="15" customWidth="1"/>
    <col min="9482" max="9483" width="0" style="15" hidden="1" customWidth="1"/>
    <col min="9484" max="9729" width="9.140625" style="15"/>
    <col min="9730" max="9730" width="4.28515625" style="15" customWidth="1"/>
    <col min="9731" max="9731" width="5.28515625" style="15" customWidth="1"/>
    <col min="9732" max="9732" width="44.85546875" style="15" customWidth="1"/>
    <col min="9733" max="9733" width="13.7109375" style="15" customWidth="1"/>
    <col min="9734" max="9734" width="13.140625" style="15" customWidth="1"/>
    <col min="9735" max="9735" width="13.7109375" style="15" customWidth="1"/>
    <col min="9736" max="9737" width="9.5703125" style="15" customWidth="1"/>
    <col min="9738" max="9739" width="0" style="15" hidden="1" customWidth="1"/>
    <col min="9740" max="9985" width="9.140625" style="15"/>
    <col min="9986" max="9986" width="4.28515625" style="15" customWidth="1"/>
    <col min="9987" max="9987" width="5.28515625" style="15" customWidth="1"/>
    <col min="9988" max="9988" width="44.85546875" style="15" customWidth="1"/>
    <col min="9989" max="9989" width="13.7109375" style="15" customWidth="1"/>
    <col min="9990" max="9990" width="13.140625" style="15" customWidth="1"/>
    <col min="9991" max="9991" width="13.7109375" style="15" customWidth="1"/>
    <col min="9992" max="9993" width="9.5703125" style="15" customWidth="1"/>
    <col min="9994" max="9995" width="0" style="15" hidden="1" customWidth="1"/>
    <col min="9996" max="10241" width="9.140625" style="15"/>
    <col min="10242" max="10242" width="4.28515625" style="15" customWidth="1"/>
    <col min="10243" max="10243" width="5.28515625" style="15" customWidth="1"/>
    <col min="10244" max="10244" width="44.85546875" style="15" customWidth="1"/>
    <col min="10245" max="10245" width="13.7109375" style="15" customWidth="1"/>
    <col min="10246" max="10246" width="13.140625" style="15" customWidth="1"/>
    <col min="10247" max="10247" width="13.7109375" style="15" customWidth="1"/>
    <col min="10248" max="10249" width="9.5703125" style="15" customWidth="1"/>
    <col min="10250" max="10251" width="0" style="15" hidden="1" customWidth="1"/>
    <col min="10252" max="10497" width="9.140625" style="15"/>
    <col min="10498" max="10498" width="4.28515625" style="15" customWidth="1"/>
    <col min="10499" max="10499" width="5.28515625" style="15" customWidth="1"/>
    <col min="10500" max="10500" width="44.85546875" style="15" customWidth="1"/>
    <col min="10501" max="10501" width="13.7109375" style="15" customWidth="1"/>
    <col min="10502" max="10502" width="13.140625" style="15" customWidth="1"/>
    <col min="10503" max="10503" width="13.7109375" style="15" customWidth="1"/>
    <col min="10504" max="10505" width="9.5703125" style="15" customWidth="1"/>
    <col min="10506" max="10507" width="0" style="15" hidden="1" customWidth="1"/>
    <col min="10508" max="10753" width="9.140625" style="15"/>
    <col min="10754" max="10754" width="4.28515625" style="15" customWidth="1"/>
    <col min="10755" max="10755" width="5.28515625" style="15" customWidth="1"/>
    <col min="10756" max="10756" width="44.85546875" style="15" customWidth="1"/>
    <col min="10757" max="10757" width="13.7109375" style="15" customWidth="1"/>
    <col min="10758" max="10758" width="13.140625" style="15" customWidth="1"/>
    <col min="10759" max="10759" width="13.7109375" style="15" customWidth="1"/>
    <col min="10760" max="10761" width="9.5703125" style="15" customWidth="1"/>
    <col min="10762" max="10763" width="0" style="15" hidden="1" customWidth="1"/>
    <col min="10764" max="11009" width="9.140625" style="15"/>
    <col min="11010" max="11010" width="4.28515625" style="15" customWidth="1"/>
    <col min="11011" max="11011" width="5.28515625" style="15" customWidth="1"/>
    <col min="11012" max="11012" width="44.85546875" style="15" customWidth="1"/>
    <col min="11013" max="11013" width="13.7109375" style="15" customWidth="1"/>
    <col min="11014" max="11014" width="13.140625" style="15" customWidth="1"/>
    <col min="11015" max="11015" width="13.7109375" style="15" customWidth="1"/>
    <col min="11016" max="11017" width="9.5703125" style="15" customWidth="1"/>
    <col min="11018" max="11019" width="0" style="15" hidden="1" customWidth="1"/>
    <col min="11020" max="11265" width="9.140625" style="15"/>
    <col min="11266" max="11266" width="4.28515625" style="15" customWidth="1"/>
    <col min="11267" max="11267" width="5.28515625" style="15" customWidth="1"/>
    <col min="11268" max="11268" width="44.85546875" style="15" customWidth="1"/>
    <col min="11269" max="11269" width="13.7109375" style="15" customWidth="1"/>
    <col min="11270" max="11270" width="13.140625" style="15" customWidth="1"/>
    <col min="11271" max="11271" width="13.7109375" style="15" customWidth="1"/>
    <col min="11272" max="11273" width="9.5703125" style="15" customWidth="1"/>
    <col min="11274" max="11275" width="0" style="15" hidden="1" customWidth="1"/>
    <col min="11276" max="11521" width="9.140625" style="15"/>
    <col min="11522" max="11522" width="4.28515625" style="15" customWidth="1"/>
    <col min="11523" max="11523" width="5.28515625" style="15" customWidth="1"/>
    <col min="11524" max="11524" width="44.85546875" style="15" customWidth="1"/>
    <col min="11525" max="11525" width="13.7109375" style="15" customWidth="1"/>
    <col min="11526" max="11526" width="13.140625" style="15" customWidth="1"/>
    <col min="11527" max="11527" width="13.7109375" style="15" customWidth="1"/>
    <col min="11528" max="11529" width="9.5703125" style="15" customWidth="1"/>
    <col min="11530" max="11531" width="0" style="15" hidden="1" customWidth="1"/>
    <col min="11532" max="11777" width="9.140625" style="15"/>
    <col min="11778" max="11778" width="4.28515625" style="15" customWidth="1"/>
    <col min="11779" max="11779" width="5.28515625" style="15" customWidth="1"/>
    <col min="11780" max="11780" width="44.85546875" style="15" customWidth="1"/>
    <col min="11781" max="11781" width="13.7109375" style="15" customWidth="1"/>
    <col min="11782" max="11782" width="13.140625" style="15" customWidth="1"/>
    <col min="11783" max="11783" width="13.7109375" style="15" customWidth="1"/>
    <col min="11784" max="11785" width="9.5703125" style="15" customWidth="1"/>
    <col min="11786" max="11787" width="0" style="15" hidden="1" customWidth="1"/>
    <col min="11788" max="12033" width="9.140625" style="15"/>
    <col min="12034" max="12034" width="4.28515625" style="15" customWidth="1"/>
    <col min="12035" max="12035" width="5.28515625" style="15" customWidth="1"/>
    <col min="12036" max="12036" width="44.85546875" style="15" customWidth="1"/>
    <col min="12037" max="12037" width="13.7109375" style="15" customWidth="1"/>
    <col min="12038" max="12038" width="13.140625" style="15" customWidth="1"/>
    <col min="12039" max="12039" width="13.7109375" style="15" customWidth="1"/>
    <col min="12040" max="12041" width="9.5703125" style="15" customWidth="1"/>
    <col min="12042" max="12043" width="0" style="15" hidden="1" customWidth="1"/>
    <col min="12044" max="12289" width="9.140625" style="15"/>
    <col min="12290" max="12290" width="4.28515625" style="15" customWidth="1"/>
    <col min="12291" max="12291" width="5.28515625" style="15" customWidth="1"/>
    <col min="12292" max="12292" width="44.85546875" style="15" customWidth="1"/>
    <col min="12293" max="12293" width="13.7109375" style="15" customWidth="1"/>
    <col min="12294" max="12294" width="13.140625" style="15" customWidth="1"/>
    <col min="12295" max="12295" width="13.7109375" style="15" customWidth="1"/>
    <col min="12296" max="12297" width="9.5703125" style="15" customWidth="1"/>
    <col min="12298" max="12299" width="0" style="15" hidden="1" customWidth="1"/>
    <col min="12300" max="12545" width="9.140625" style="15"/>
    <col min="12546" max="12546" width="4.28515625" style="15" customWidth="1"/>
    <col min="12547" max="12547" width="5.28515625" style="15" customWidth="1"/>
    <col min="12548" max="12548" width="44.85546875" style="15" customWidth="1"/>
    <col min="12549" max="12549" width="13.7109375" style="15" customWidth="1"/>
    <col min="12550" max="12550" width="13.140625" style="15" customWidth="1"/>
    <col min="12551" max="12551" width="13.7109375" style="15" customWidth="1"/>
    <col min="12552" max="12553" width="9.5703125" style="15" customWidth="1"/>
    <col min="12554" max="12555" width="0" style="15" hidden="1" customWidth="1"/>
    <col min="12556" max="12801" width="9.140625" style="15"/>
    <col min="12802" max="12802" width="4.28515625" style="15" customWidth="1"/>
    <col min="12803" max="12803" width="5.28515625" style="15" customWidth="1"/>
    <col min="12804" max="12804" width="44.85546875" style="15" customWidth="1"/>
    <col min="12805" max="12805" width="13.7109375" style="15" customWidth="1"/>
    <col min="12806" max="12806" width="13.140625" style="15" customWidth="1"/>
    <col min="12807" max="12807" width="13.7109375" style="15" customWidth="1"/>
    <col min="12808" max="12809" width="9.5703125" style="15" customWidth="1"/>
    <col min="12810" max="12811" width="0" style="15" hidden="1" customWidth="1"/>
    <col min="12812" max="13057" width="9.140625" style="15"/>
    <col min="13058" max="13058" width="4.28515625" style="15" customWidth="1"/>
    <col min="13059" max="13059" width="5.28515625" style="15" customWidth="1"/>
    <col min="13060" max="13060" width="44.85546875" style="15" customWidth="1"/>
    <col min="13061" max="13061" width="13.7109375" style="15" customWidth="1"/>
    <col min="13062" max="13062" width="13.140625" style="15" customWidth="1"/>
    <col min="13063" max="13063" width="13.7109375" style="15" customWidth="1"/>
    <col min="13064" max="13065" width="9.5703125" style="15" customWidth="1"/>
    <col min="13066" max="13067" width="0" style="15" hidden="1" customWidth="1"/>
    <col min="13068" max="13313" width="9.140625" style="15"/>
    <col min="13314" max="13314" width="4.28515625" style="15" customWidth="1"/>
    <col min="13315" max="13315" width="5.28515625" style="15" customWidth="1"/>
    <col min="13316" max="13316" width="44.85546875" style="15" customWidth="1"/>
    <col min="13317" max="13317" width="13.7109375" style="15" customWidth="1"/>
    <col min="13318" max="13318" width="13.140625" style="15" customWidth="1"/>
    <col min="13319" max="13319" width="13.7109375" style="15" customWidth="1"/>
    <col min="13320" max="13321" width="9.5703125" style="15" customWidth="1"/>
    <col min="13322" max="13323" width="0" style="15" hidden="1" customWidth="1"/>
    <col min="13324" max="13569" width="9.140625" style="15"/>
    <col min="13570" max="13570" width="4.28515625" style="15" customWidth="1"/>
    <col min="13571" max="13571" width="5.28515625" style="15" customWidth="1"/>
    <col min="13572" max="13572" width="44.85546875" style="15" customWidth="1"/>
    <col min="13573" max="13573" width="13.7109375" style="15" customWidth="1"/>
    <col min="13574" max="13574" width="13.140625" style="15" customWidth="1"/>
    <col min="13575" max="13575" width="13.7109375" style="15" customWidth="1"/>
    <col min="13576" max="13577" width="9.5703125" style="15" customWidth="1"/>
    <col min="13578" max="13579" width="0" style="15" hidden="1" customWidth="1"/>
    <col min="13580" max="13825" width="9.140625" style="15"/>
    <col min="13826" max="13826" width="4.28515625" style="15" customWidth="1"/>
    <col min="13827" max="13827" width="5.28515625" style="15" customWidth="1"/>
    <col min="13828" max="13828" width="44.85546875" style="15" customWidth="1"/>
    <col min="13829" max="13829" width="13.7109375" style="15" customWidth="1"/>
    <col min="13830" max="13830" width="13.140625" style="15" customWidth="1"/>
    <col min="13831" max="13831" width="13.7109375" style="15" customWidth="1"/>
    <col min="13832" max="13833" width="9.5703125" style="15" customWidth="1"/>
    <col min="13834" max="13835" width="0" style="15" hidden="1" customWidth="1"/>
    <col min="13836" max="14081" width="9.140625" style="15"/>
    <col min="14082" max="14082" width="4.28515625" style="15" customWidth="1"/>
    <col min="14083" max="14083" width="5.28515625" style="15" customWidth="1"/>
    <col min="14084" max="14084" width="44.85546875" style="15" customWidth="1"/>
    <col min="14085" max="14085" width="13.7109375" style="15" customWidth="1"/>
    <col min="14086" max="14086" width="13.140625" style="15" customWidth="1"/>
    <col min="14087" max="14087" width="13.7109375" style="15" customWidth="1"/>
    <col min="14088" max="14089" width="9.5703125" style="15" customWidth="1"/>
    <col min="14090" max="14091" width="0" style="15" hidden="1" customWidth="1"/>
    <col min="14092" max="14337" width="9.140625" style="15"/>
    <col min="14338" max="14338" width="4.28515625" style="15" customWidth="1"/>
    <col min="14339" max="14339" width="5.28515625" style="15" customWidth="1"/>
    <col min="14340" max="14340" width="44.85546875" style="15" customWidth="1"/>
    <col min="14341" max="14341" width="13.7109375" style="15" customWidth="1"/>
    <col min="14342" max="14342" width="13.140625" style="15" customWidth="1"/>
    <col min="14343" max="14343" width="13.7109375" style="15" customWidth="1"/>
    <col min="14344" max="14345" width="9.5703125" style="15" customWidth="1"/>
    <col min="14346" max="14347" width="0" style="15" hidden="1" customWidth="1"/>
    <col min="14348" max="14593" width="9.140625" style="15"/>
    <col min="14594" max="14594" width="4.28515625" style="15" customWidth="1"/>
    <col min="14595" max="14595" width="5.28515625" style="15" customWidth="1"/>
    <col min="14596" max="14596" width="44.85546875" style="15" customWidth="1"/>
    <col min="14597" max="14597" width="13.7109375" style="15" customWidth="1"/>
    <col min="14598" max="14598" width="13.140625" style="15" customWidth="1"/>
    <col min="14599" max="14599" width="13.7109375" style="15" customWidth="1"/>
    <col min="14600" max="14601" width="9.5703125" style="15" customWidth="1"/>
    <col min="14602" max="14603" width="0" style="15" hidden="1" customWidth="1"/>
    <col min="14604" max="14849" width="9.140625" style="15"/>
    <col min="14850" max="14850" width="4.28515625" style="15" customWidth="1"/>
    <col min="14851" max="14851" width="5.28515625" style="15" customWidth="1"/>
    <col min="14852" max="14852" width="44.85546875" style="15" customWidth="1"/>
    <col min="14853" max="14853" width="13.7109375" style="15" customWidth="1"/>
    <col min="14854" max="14854" width="13.140625" style="15" customWidth="1"/>
    <col min="14855" max="14855" width="13.7109375" style="15" customWidth="1"/>
    <col min="14856" max="14857" width="9.5703125" style="15" customWidth="1"/>
    <col min="14858" max="14859" width="0" style="15" hidden="1" customWidth="1"/>
    <col min="14860" max="15105" width="9.140625" style="15"/>
    <col min="15106" max="15106" width="4.28515625" style="15" customWidth="1"/>
    <col min="15107" max="15107" width="5.28515625" style="15" customWidth="1"/>
    <col min="15108" max="15108" width="44.85546875" style="15" customWidth="1"/>
    <col min="15109" max="15109" width="13.7109375" style="15" customWidth="1"/>
    <col min="15110" max="15110" width="13.140625" style="15" customWidth="1"/>
    <col min="15111" max="15111" width="13.7109375" style="15" customWidth="1"/>
    <col min="15112" max="15113" width="9.5703125" style="15" customWidth="1"/>
    <col min="15114" max="15115" width="0" style="15" hidden="1" customWidth="1"/>
    <col min="15116" max="15361" width="9.140625" style="15"/>
    <col min="15362" max="15362" width="4.28515625" style="15" customWidth="1"/>
    <col min="15363" max="15363" width="5.28515625" style="15" customWidth="1"/>
    <col min="15364" max="15364" width="44.85546875" style="15" customWidth="1"/>
    <col min="15365" max="15365" width="13.7109375" style="15" customWidth="1"/>
    <col min="15366" max="15366" width="13.140625" style="15" customWidth="1"/>
    <col min="15367" max="15367" width="13.7109375" style="15" customWidth="1"/>
    <col min="15368" max="15369" width="9.5703125" style="15" customWidth="1"/>
    <col min="15370" max="15371" width="0" style="15" hidden="1" customWidth="1"/>
    <col min="15372" max="15617" width="9.140625" style="15"/>
    <col min="15618" max="15618" width="4.28515625" style="15" customWidth="1"/>
    <col min="15619" max="15619" width="5.28515625" style="15" customWidth="1"/>
    <col min="15620" max="15620" width="44.85546875" style="15" customWidth="1"/>
    <col min="15621" max="15621" width="13.7109375" style="15" customWidth="1"/>
    <col min="15622" max="15622" width="13.140625" style="15" customWidth="1"/>
    <col min="15623" max="15623" width="13.7109375" style="15" customWidth="1"/>
    <col min="15624" max="15625" width="9.5703125" style="15" customWidth="1"/>
    <col min="15626" max="15627" width="0" style="15" hidden="1" customWidth="1"/>
    <col min="15628" max="15873" width="9.140625" style="15"/>
    <col min="15874" max="15874" width="4.28515625" style="15" customWidth="1"/>
    <col min="15875" max="15875" width="5.28515625" style="15" customWidth="1"/>
    <col min="15876" max="15876" width="44.85546875" style="15" customWidth="1"/>
    <col min="15877" max="15877" width="13.7109375" style="15" customWidth="1"/>
    <col min="15878" max="15878" width="13.140625" style="15" customWidth="1"/>
    <col min="15879" max="15879" width="13.7109375" style="15" customWidth="1"/>
    <col min="15880" max="15881" width="9.5703125" style="15" customWidth="1"/>
    <col min="15882" max="15883" width="0" style="15" hidden="1" customWidth="1"/>
    <col min="15884" max="16129" width="9.140625" style="15"/>
    <col min="16130" max="16130" width="4.28515625" style="15" customWidth="1"/>
    <col min="16131" max="16131" width="5.28515625" style="15" customWidth="1"/>
    <col min="16132" max="16132" width="44.85546875" style="15" customWidth="1"/>
    <col min="16133" max="16133" width="13.7109375" style="15" customWidth="1"/>
    <col min="16134" max="16134" width="13.140625" style="15" customWidth="1"/>
    <col min="16135" max="16135" width="13.7109375" style="15" customWidth="1"/>
    <col min="16136" max="16137" width="9.5703125" style="15" customWidth="1"/>
    <col min="16138" max="16139" width="0" style="15" hidden="1" customWidth="1"/>
    <col min="16140" max="16384" width="9.140625" style="15"/>
  </cols>
  <sheetData>
    <row r="1" spans="1:11" ht="27.75" customHeight="1">
      <c r="A1" s="300" t="s">
        <v>184</v>
      </c>
      <c r="B1" s="300"/>
      <c r="C1" s="300"/>
      <c r="D1" s="300"/>
      <c r="E1" s="300"/>
      <c r="F1" s="300"/>
      <c r="G1" s="300"/>
      <c r="H1" s="300"/>
      <c r="I1" s="300"/>
    </row>
    <row r="2" spans="1:11" ht="42" customHeight="1">
      <c r="A2" s="40"/>
      <c r="B2" s="41"/>
      <c r="C2" s="18" t="s">
        <v>99</v>
      </c>
      <c r="D2" s="74" t="s">
        <v>199</v>
      </c>
      <c r="E2" s="69" t="s">
        <v>208</v>
      </c>
      <c r="F2" s="14" t="s">
        <v>209</v>
      </c>
      <c r="G2" s="61" t="s">
        <v>112</v>
      </c>
      <c r="H2" s="12" t="s">
        <v>23</v>
      </c>
      <c r="I2" s="12" t="s">
        <v>23</v>
      </c>
    </row>
    <row r="3" spans="1:11" ht="12.75" customHeight="1">
      <c r="A3" s="40"/>
      <c r="B3" s="42"/>
      <c r="C3" s="35">
        <v>1</v>
      </c>
      <c r="D3" s="75">
        <v>2</v>
      </c>
      <c r="E3" s="70">
        <v>3</v>
      </c>
      <c r="F3" s="36">
        <v>4</v>
      </c>
      <c r="G3" s="62">
        <v>5</v>
      </c>
      <c r="H3" s="37" t="s">
        <v>195</v>
      </c>
      <c r="I3" s="37" t="s">
        <v>194</v>
      </c>
    </row>
    <row r="4" spans="1:11" s="38" customFormat="1" ht="25.5" customHeight="1">
      <c r="A4" s="192"/>
      <c r="B4" s="192"/>
      <c r="C4" s="193" t="s">
        <v>100</v>
      </c>
      <c r="D4" s="194">
        <f>D5+D9+D13+SUM(D3,D7)</f>
        <v>814581</v>
      </c>
      <c r="E4" s="194">
        <f>E5+E9+E13+SUM(E7,E17)</f>
        <v>1206042</v>
      </c>
      <c r="F4" s="194">
        <f>F5+F9+F13+SUM(F7)</f>
        <v>1028878</v>
      </c>
      <c r="G4" s="196" t="e">
        <f>+G5+G9+#REF!+#REF!+#REF!+#REF!+G13</f>
        <v>#REF!</v>
      </c>
      <c r="H4" s="198">
        <f>IFERROR(F4/D4,)</f>
        <v>1.2630763545921155</v>
      </c>
      <c r="I4" s="198">
        <f t="shared" ref="I4:I48" si="0">IFERROR(F4/E4,)</f>
        <v>0.85310295993008534</v>
      </c>
    </row>
    <row r="5" spans="1:11" s="50" customFormat="1" ht="25.5" customHeight="1">
      <c r="A5" s="200"/>
      <c r="B5" s="199">
        <v>11</v>
      </c>
      <c r="C5" s="199" t="s">
        <v>4</v>
      </c>
      <c r="D5" s="205">
        <f t="shared" ref="D5:G5" si="1">+D6</f>
        <v>573414</v>
      </c>
      <c r="E5" s="206">
        <f>+E6</f>
        <v>859805</v>
      </c>
      <c r="F5" s="205">
        <f t="shared" si="1"/>
        <v>643182</v>
      </c>
      <c r="G5" s="207">
        <f t="shared" si="1"/>
        <v>112616.05</v>
      </c>
      <c r="H5" s="204">
        <f t="shared" ref="H5:H48" si="2">IFERROR(F5/D5,)</f>
        <v>1.1216712532306501</v>
      </c>
      <c r="I5" s="204">
        <f t="shared" si="0"/>
        <v>0.74805566378423016</v>
      </c>
      <c r="K5" s="57"/>
    </row>
    <row r="6" spans="1:11" ht="12.75" customHeight="1">
      <c r="A6" s="46"/>
      <c r="B6" s="27">
        <v>67</v>
      </c>
      <c r="C6" s="27" t="s">
        <v>191</v>
      </c>
      <c r="D6" s="138">
        <v>573414</v>
      </c>
      <c r="E6" s="72">
        <v>859805</v>
      </c>
      <c r="F6" s="138">
        <v>643182</v>
      </c>
      <c r="G6" s="64">
        <f>1352.42+72760.1+38503.53</f>
        <v>112616.05</v>
      </c>
      <c r="H6" s="68">
        <f t="shared" si="2"/>
        <v>1.1216712532306501</v>
      </c>
      <c r="I6" s="68">
        <f t="shared" si="0"/>
        <v>0.74805566378423016</v>
      </c>
      <c r="K6" s="16"/>
    </row>
    <row r="7" spans="1:11" ht="12.75" customHeight="1">
      <c r="A7" s="46"/>
      <c r="B7" s="25">
        <v>12</v>
      </c>
      <c r="C7" s="27" t="s">
        <v>222</v>
      </c>
      <c r="D7" s="137">
        <f>SUM(D8)</f>
        <v>19169</v>
      </c>
      <c r="E7" s="72"/>
      <c r="F7" s="137">
        <f>SUM(F8)</f>
        <v>58298</v>
      </c>
      <c r="G7" s="64"/>
      <c r="H7" s="68"/>
      <c r="I7" s="68"/>
      <c r="K7" s="16"/>
    </row>
    <row r="8" spans="1:11" ht="12.75" customHeight="1">
      <c r="A8" s="46"/>
      <c r="B8" s="27">
        <v>67</v>
      </c>
      <c r="C8" s="27" t="s">
        <v>191</v>
      </c>
      <c r="D8" s="138">
        <v>19169</v>
      </c>
      <c r="E8" s="72"/>
      <c r="F8" s="138">
        <v>58298</v>
      </c>
      <c r="G8" s="64"/>
      <c r="H8" s="68"/>
      <c r="I8" s="68"/>
      <c r="K8" s="16"/>
    </row>
    <row r="9" spans="1:11" s="50" customFormat="1" ht="25.5" customHeight="1">
      <c r="A9" s="43"/>
      <c r="B9" s="44">
        <v>25</v>
      </c>
      <c r="C9" s="44" t="s">
        <v>101</v>
      </c>
      <c r="D9" s="142">
        <f t="shared" ref="D9:F9" si="3">SUM(D10:D12)</f>
        <v>157297</v>
      </c>
      <c r="E9" s="73">
        <f>SUM(E10:E12)</f>
        <v>216600</v>
      </c>
      <c r="F9" s="142">
        <f t="shared" si="3"/>
        <v>223540</v>
      </c>
      <c r="G9" s="63">
        <f t="shared" ref="G9" si="4">SUM(G10:G12)</f>
        <v>0.15</v>
      </c>
      <c r="H9" s="68">
        <f t="shared" si="2"/>
        <v>1.4211332701831567</v>
      </c>
      <c r="I9" s="68">
        <f t="shared" si="0"/>
        <v>1.0320406278855032</v>
      </c>
      <c r="K9" s="57"/>
    </row>
    <row r="10" spans="1:11" ht="12.75" customHeight="1">
      <c r="A10" s="46"/>
      <c r="B10" s="27">
        <v>64</v>
      </c>
      <c r="C10" s="27" t="s">
        <v>30</v>
      </c>
      <c r="D10" s="143">
        <v>50891</v>
      </c>
      <c r="E10" s="48">
        <v>65000</v>
      </c>
      <c r="F10" s="143">
        <v>66228</v>
      </c>
      <c r="G10" s="65">
        <v>0.15</v>
      </c>
      <c r="H10" s="68">
        <f t="shared" si="2"/>
        <v>1.3013695938378103</v>
      </c>
      <c r="I10" s="68">
        <f t="shared" si="0"/>
        <v>1.0188923076923078</v>
      </c>
    </row>
    <row r="11" spans="1:11" ht="12.75" customHeight="1">
      <c r="A11" s="46"/>
      <c r="B11" s="27">
        <v>66</v>
      </c>
      <c r="C11" s="27" t="s">
        <v>76</v>
      </c>
      <c r="D11" s="143">
        <v>105906</v>
      </c>
      <c r="E11" s="48">
        <v>150000</v>
      </c>
      <c r="F11" s="143">
        <v>155787</v>
      </c>
      <c r="G11" s="65"/>
      <c r="H11" s="68">
        <f t="shared" si="2"/>
        <v>1.4709931448643137</v>
      </c>
      <c r="I11" s="68">
        <f t="shared" si="0"/>
        <v>1.0385800000000001</v>
      </c>
    </row>
    <row r="12" spans="1:11" ht="12.75" customHeight="1">
      <c r="A12" s="46"/>
      <c r="B12" s="27">
        <v>68</v>
      </c>
      <c r="C12" s="27" t="s">
        <v>192</v>
      </c>
      <c r="D12" s="143">
        <v>500</v>
      </c>
      <c r="E12" s="48">
        <v>1600</v>
      </c>
      <c r="F12" s="143">
        <v>1525</v>
      </c>
      <c r="G12" s="65"/>
      <c r="H12" s="68">
        <f t="shared" si="2"/>
        <v>3.05</v>
      </c>
      <c r="I12" s="68">
        <f t="shared" si="0"/>
        <v>0.953125</v>
      </c>
    </row>
    <row r="13" spans="1:11" ht="25.5" customHeight="1">
      <c r="A13" s="25"/>
      <c r="B13" s="45">
        <v>55</v>
      </c>
      <c r="C13" s="25" t="s">
        <v>102</v>
      </c>
      <c r="D13" s="144">
        <f>SUM(D14:D16)</f>
        <v>64699</v>
      </c>
      <c r="E13" s="47">
        <f>SUM(E14:E16)</f>
        <v>110690</v>
      </c>
      <c r="F13" s="144">
        <f>SUM(F14:F16)</f>
        <v>103858</v>
      </c>
      <c r="G13" s="66">
        <f>SUM(G14:G16)</f>
        <v>81230.820000000007</v>
      </c>
      <c r="H13" s="68">
        <f t="shared" si="2"/>
        <v>1.6052489219307873</v>
      </c>
      <c r="I13" s="68">
        <f t="shared" si="0"/>
        <v>0.93827807390008133</v>
      </c>
    </row>
    <row r="14" spans="1:11" ht="12.75" customHeight="1">
      <c r="A14" s="46"/>
      <c r="B14" s="27">
        <v>63</v>
      </c>
      <c r="C14" s="27" t="s">
        <v>190</v>
      </c>
      <c r="D14" s="138">
        <v>64699</v>
      </c>
      <c r="E14" s="72">
        <v>108190</v>
      </c>
      <c r="F14" s="138">
        <v>101358</v>
      </c>
      <c r="G14" s="64">
        <v>12950</v>
      </c>
      <c r="H14" s="68">
        <f t="shared" si="2"/>
        <v>1.5666084483531431</v>
      </c>
      <c r="I14" s="68">
        <f t="shared" si="0"/>
        <v>0.93685183473518807</v>
      </c>
    </row>
    <row r="15" spans="1:11" ht="12.75" customHeight="1">
      <c r="A15" s="46"/>
      <c r="B15" s="27">
        <v>66</v>
      </c>
      <c r="C15" s="27" t="s">
        <v>76</v>
      </c>
      <c r="D15" s="138">
        <v>0</v>
      </c>
      <c r="E15" s="72">
        <v>2500</v>
      </c>
      <c r="F15" s="138">
        <v>2500</v>
      </c>
      <c r="G15" s="64">
        <v>68280.820000000007</v>
      </c>
      <c r="H15" s="68">
        <f t="shared" si="2"/>
        <v>0</v>
      </c>
      <c r="I15" s="68">
        <f t="shared" si="0"/>
        <v>1</v>
      </c>
    </row>
    <row r="16" spans="1:11" ht="12.75" customHeight="1">
      <c r="A16" s="46"/>
      <c r="B16" s="27">
        <v>68</v>
      </c>
      <c r="C16" s="27" t="s">
        <v>192</v>
      </c>
      <c r="D16" s="138"/>
      <c r="E16" s="72"/>
      <c r="F16" s="138"/>
      <c r="G16" s="64"/>
      <c r="H16" s="68">
        <f t="shared" si="2"/>
        <v>0</v>
      </c>
      <c r="I16" s="68">
        <f t="shared" si="0"/>
        <v>0</v>
      </c>
    </row>
    <row r="17" spans="1:11" ht="12.75" customHeight="1">
      <c r="A17" s="46"/>
      <c r="B17" s="25">
        <v>99</v>
      </c>
      <c r="C17" s="25" t="s">
        <v>223</v>
      </c>
      <c r="D17" s="138"/>
      <c r="E17" s="72">
        <v>18947</v>
      </c>
      <c r="F17" s="138"/>
      <c r="G17" s="64"/>
      <c r="H17" s="68"/>
      <c r="I17" s="68"/>
    </row>
    <row r="18" spans="1:11" s="38" customFormat="1" ht="25.5" customHeight="1">
      <c r="A18" s="192"/>
      <c r="B18" s="192"/>
      <c r="C18" s="193" t="s">
        <v>103</v>
      </c>
      <c r="D18" s="194">
        <f>SUM(D19,D26,D33,D38,D42)</f>
        <v>829994</v>
      </c>
      <c r="E18" s="195">
        <f>SUM(E19,E26,E33,E38,E42)</f>
        <v>1206042</v>
      </c>
      <c r="F18" s="194">
        <f>SUM(F19,F26,F33,F38,F42)</f>
        <v>1107857</v>
      </c>
      <c r="G18" s="196" t="e">
        <f ca="1">+G19+#REF!+#REF!+#REF!+#REF!+G33+G26</f>
        <v>#REF!</v>
      </c>
      <c r="H18" s="197">
        <f t="shared" si="2"/>
        <v>1.3347771188707389</v>
      </c>
      <c r="I18" s="197">
        <f t="shared" si="0"/>
        <v>0.91858907069571372</v>
      </c>
      <c r="K18" s="77"/>
    </row>
    <row r="19" spans="1:11" s="49" customFormat="1" ht="24.95" customHeight="1">
      <c r="A19" s="199"/>
      <c r="B19" s="200">
        <v>11</v>
      </c>
      <c r="C19" s="199" t="s">
        <v>4</v>
      </c>
      <c r="D19" s="201">
        <f>SUM(D20:D25)</f>
        <v>573415</v>
      </c>
      <c r="E19" s="202">
        <f>SUM(E20:E25)</f>
        <v>799563</v>
      </c>
      <c r="F19" s="201">
        <f>SUM(F20:F25)</f>
        <v>745853</v>
      </c>
      <c r="G19" s="203">
        <f>SUM(G20:G25)</f>
        <v>94756.680000000008</v>
      </c>
      <c r="H19" s="204">
        <f t="shared" si="2"/>
        <v>1.3007211182128127</v>
      </c>
      <c r="I19" s="204">
        <f t="shared" si="0"/>
        <v>0.93282580609658028</v>
      </c>
    </row>
    <row r="20" spans="1:11">
      <c r="A20" s="46"/>
      <c r="B20" s="27">
        <v>31</v>
      </c>
      <c r="C20" s="27" t="s">
        <v>117</v>
      </c>
      <c r="D20" s="143">
        <v>331322</v>
      </c>
      <c r="E20" s="48">
        <v>428866</v>
      </c>
      <c r="F20" s="143">
        <v>421025</v>
      </c>
      <c r="G20" s="65">
        <f>59890.21+30166.45</f>
        <v>90056.66</v>
      </c>
      <c r="H20" s="39">
        <f t="shared" si="2"/>
        <v>1.2707426612177881</v>
      </c>
      <c r="I20" s="68">
        <f t="shared" si="0"/>
        <v>0.9817168999174567</v>
      </c>
    </row>
    <row r="21" spans="1:11">
      <c r="A21" s="46"/>
      <c r="B21" s="27">
        <v>32</v>
      </c>
      <c r="C21" s="27" t="s">
        <v>186</v>
      </c>
      <c r="D21" s="143">
        <v>128093</v>
      </c>
      <c r="E21" s="48">
        <v>165677</v>
      </c>
      <c r="F21" s="143">
        <v>162008</v>
      </c>
      <c r="G21" s="65">
        <f>1488+1859.6</f>
        <v>3347.6</v>
      </c>
      <c r="H21" s="39">
        <f t="shared" si="2"/>
        <v>1.2647685665883381</v>
      </c>
      <c r="I21" s="68">
        <f t="shared" si="0"/>
        <v>0.97785450002112539</v>
      </c>
    </row>
    <row r="22" spans="1:11" ht="12.75" customHeight="1">
      <c r="A22" s="46"/>
      <c r="B22" s="27">
        <v>34</v>
      </c>
      <c r="C22" s="27" t="s">
        <v>185</v>
      </c>
      <c r="D22" s="143">
        <v>0</v>
      </c>
      <c r="E22" s="48">
        <v>20</v>
      </c>
      <c r="F22" s="143">
        <v>11</v>
      </c>
      <c r="G22" s="65">
        <v>1352.42</v>
      </c>
      <c r="H22" s="39">
        <f t="shared" si="2"/>
        <v>0</v>
      </c>
      <c r="I22" s="68">
        <f t="shared" si="0"/>
        <v>0.55000000000000004</v>
      </c>
    </row>
    <row r="23" spans="1:11" ht="12.75" customHeight="1">
      <c r="A23" s="27"/>
      <c r="B23" s="46">
        <v>38</v>
      </c>
      <c r="C23" s="27" t="s">
        <v>113</v>
      </c>
      <c r="D23" s="143"/>
      <c r="E23" s="48"/>
      <c r="F23" s="143"/>
      <c r="G23" s="65"/>
      <c r="H23" s="39">
        <f t="shared" si="2"/>
        <v>0</v>
      </c>
      <c r="I23" s="68">
        <f t="shared" si="0"/>
        <v>0</v>
      </c>
    </row>
    <row r="24" spans="1:11" ht="12.75" customHeight="1">
      <c r="A24" s="27"/>
      <c r="B24" s="46">
        <v>41</v>
      </c>
      <c r="C24" s="27" t="s">
        <v>224</v>
      </c>
      <c r="D24" s="143">
        <v>11300</v>
      </c>
      <c r="E24" s="48"/>
      <c r="F24" s="143">
        <v>162809</v>
      </c>
      <c r="G24" s="65"/>
      <c r="H24" s="39"/>
      <c r="I24" s="68"/>
    </row>
    <row r="25" spans="1:11" ht="12.75" customHeight="1">
      <c r="A25" s="27"/>
      <c r="B25" s="46">
        <v>42</v>
      </c>
      <c r="C25" s="27" t="s">
        <v>18</v>
      </c>
      <c r="D25" s="143">
        <v>102700</v>
      </c>
      <c r="E25" s="48">
        <v>205000</v>
      </c>
      <c r="F25" s="143">
        <v>0</v>
      </c>
      <c r="G25" s="65"/>
      <c r="H25" s="39">
        <f t="shared" si="2"/>
        <v>0</v>
      </c>
      <c r="I25" s="68">
        <f t="shared" si="0"/>
        <v>0</v>
      </c>
    </row>
    <row r="26" spans="1:11" s="50" customFormat="1" ht="25.5" customHeight="1">
      <c r="A26" s="200"/>
      <c r="B26" s="199">
        <v>25</v>
      </c>
      <c r="C26" s="199" t="s">
        <v>104</v>
      </c>
      <c r="D26" s="205">
        <f>SUM(D27:D32)</f>
        <v>138601</v>
      </c>
      <c r="E26" s="206">
        <f>SUM(E27:E32)</f>
        <v>216600</v>
      </c>
      <c r="F26" s="205">
        <f>SUM(F27:F32)</f>
        <v>191829</v>
      </c>
      <c r="G26" s="207">
        <f t="shared" ref="G26" si="5">+G27+G32</f>
        <v>90056.66</v>
      </c>
      <c r="H26" s="204">
        <f t="shared" si="2"/>
        <v>1.3840376332061097</v>
      </c>
      <c r="I26" s="204">
        <f t="shared" si="0"/>
        <v>0.88563711911357346</v>
      </c>
    </row>
    <row r="27" spans="1:11" ht="12.75" customHeight="1">
      <c r="A27" s="46"/>
      <c r="B27" s="27">
        <v>31</v>
      </c>
      <c r="C27" s="27" t="s">
        <v>117</v>
      </c>
      <c r="D27" s="143">
        <v>4060</v>
      </c>
      <c r="E27" s="48"/>
      <c r="F27" s="143"/>
      <c r="G27" s="65">
        <f>59890.21+30166.45</f>
        <v>90056.66</v>
      </c>
      <c r="H27" s="39">
        <f t="shared" si="2"/>
        <v>0</v>
      </c>
      <c r="I27" s="68">
        <f t="shared" si="0"/>
        <v>0</v>
      </c>
    </row>
    <row r="28" spans="1:11" ht="12.75" customHeight="1">
      <c r="A28" s="46"/>
      <c r="B28" s="27">
        <v>32</v>
      </c>
      <c r="C28" s="27" t="s">
        <v>186</v>
      </c>
      <c r="D28" s="143">
        <v>131159</v>
      </c>
      <c r="E28" s="48">
        <v>201610</v>
      </c>
      <c r="F28" s="143">
        <v>185844</v>
      </c>
      <c r="G28" s="65">
        <f>1488+1859.6</f>
        <v>3347.6</v>
      </c>
      <c r="H28" s="39">
        <f t="shared" si="2"/>
        <v>1.4169366951562608</v>
      </c>
      <c r="I28" s="68">
        <f t="shared" si="0"/>
        <v>0.9217995139130003</v>
      </c>
    </row>
    <row r="29" spans="1:11" ht="12.75" customHeight="1">
      <c r="A29" s="46"/>
      <c r="B29" s="27">
        <v>34</v>
      </c>
      <c r="C29" s="27" t="s">
        <v>185</v>
      </c>
      <c r="D29" s="143">
        <v>3382</v>
      </c>
      <c r="E29" s="48">
        <v>3590</v>
      </c>
      <c r="F29" s="143">
        <v>3160</v>
      </c>
      <c r="G29" s="65">
        <v>1352.42</v>
      </c>
      <c r="H29" s="39">
        <f t="shared" si="2"/>
        <v>0.93435836782968662</v>
      </c>
      <c r="I29" s="68">
        <f t="shared" si="0"/>
        <v>0.88022284122562677</v>
      </c>
    </row>
    <row r="30" spans="1:11" ht="12.75" customHeight="1">
      <c r="A30" s="46"/>
      <c r="B30" s="46">
        <v>38</v>
      </c>
      <c r="C30" s="27" t="s">
        <v>113</v>
      </c>
      <c r="D30" s="143">
        <v>0</v>
      </c>
      <c r="E30" s="48"/>
      <c r="F30" s="143"/>
      <c r="G30" s="65"/>
      <c r="H30" s="39">
        <f t="shared" si="2"/>
        <v>0</v>
      </c>
      <c r="I30" s="68">
        <f t="shared" si="0"/>
        <v>0</v>
      </c>
    </row>
    <row r="31" spans="1:11" ht="12.75" customHeight="1">
      <c r="A31" s="46"/>
      <c r="B31" s="46">
        <v>42</v>
      </c>
      <c r="C31" s="27" t="s">
        <v>18</v>
      </c>
      <c r="D31" s="143">
        <v>0</v>
      </c>
      <c r="E31" s="48">
        <v>11400</v>
      </c>
      <c r="F31" s="143">
        <v>2825</v>
      </c>
      <c r="G31" s="65"/>
      <c r="H31" s="39">
        <f t="shared" si="2"/>
        <v>0</v>
      </c>
      <c r="I31" s="68">
        <f t="shared" si="0"/>
        <v>0.24780701754385964</v>
      </c>
    </row>
    <row r="32" spans="1:11" ht="12.75" customHeight="1">
      <c r="A32" s="46"/>
      <c r="B32" s="27">
        <v>38</v>
      </c>
      <c r="C32" s="27" t="s">
        <v>113</v>
      </c>
      <c r="D32" s="143"/>
      <c r="E32" s="48"/>
      <c r="F32" s="143"/>
      <c r="G32" s="65"/>
      <c r="H32" s="39">
        <f t="shared" si="2"/>
        <v>0</v>
      </c>
      <c r="I32" s="68">
        <f t="shared" si="0"/>
        <v>0</v>
      </c>
    </row>
    <row r="33" spans="1:11" s="50" customFormat="1" ht="25.5" customHeight="1">
      <c r="A33" s="200"/>
      <c r="B33" s="199">
        <v>55</v>
      </c>
      <c r="C33" s="199" t="s">
        <v>102</v>
      </c>
      <c r="D33" s="205">
        <f>SUM(D34:D37)</f>
        <v>64449</v>
      </c>
      <c r="E33" s="206">
        <f>SUM(E34:E37)</f>
        <v>110690</v>
      </c>
      <c r="F33" s="205">
        <f>SUM(F34:F37)</f>
        <v>92930</v>
      </c>
      <c r="G33" s="207">
        <f ca="1">SUM(G35:G42)</f>
        <v>30157.55</v>
      </c>
      <c r="H33" s="204">
        <f t="shared" si="2"/>
        <v>1.4419153128830549</v>
      </c>
      <c r="I33" s="204">
        <f t="shared" si="0"/>
        <v>0.83955190170747129</v>
      </c>
    </row>
    <row r="34" spans="1:11" s="50" customFormat="1" ht="12.75" customHeight="1">
      <c r="A34" s="223"/>
      <c r="B34" s="228">
        <v>31</v>
      </c>
      <c r="C34" s="228" t="s">
        <v>117</v>
      </c>
      <c r="D34" s="229">
        <v>14498</v>
      </c>
      <c r="E34" s="230">
        <v>30650</v>
      </c>
      <c r="F34" s="229">
        <v>30610</v>
      </c>
      <c r="G34" s="226"/>
      <c r="H34" s="227"/>
      <c r="I34" s="227"/>
    </row>
    <row r="35" spans="1:11">
      <c r="A35" s="46"/>
      <c r="B35" s="27">
        <v>32</v>
      </c>
      <c r="C35" s="27" t="s">
        <v>186</v>
      </c>
      <c r="D35" s="143">
        <v>49951</v>
      </c>
      <c r="E35" s="48">
        <v>80040</v>
      </c>
      <c r="F35" s="143">
        <v>62320</v>
      </c>
      <c r="G35" s="65">
        <f>17975.51+5078.25</f>
        <v>23053.759999999998</v>
      </c>
      <c r="H35" s="39">
        <f t="shared" si="2"/>
        <v>1.2476226702168125</v>
      </c>
      <c r="I35" s="68">
        <f t="shared" si="0"/>
        <v>0.77861069465267363</v>
      </c>
      <c r="K35" s="16"/>
    </row>
    <row r="36" spans="1:11">
      <c r="A36" s="46"/>
      <c r="B36" s="27">
        <v>38</v>
      </c>
      <c r="C36" s="27" t="s">
        <v>113</v>
      </c>
      <c r="D36" s="143"/>
      <c r="E36" s="48"/>
      <c r="F36" s="143"/>
      <c r="G36" s="65">
        <f>238.01+1215.78+5650</f>
        <v>7103.79</v>
      </c>
      <c r="H36" s="39">
        <f t="shared" si="2"/>
        <v>0</v>
      </c>
      <c r="I36" s="68">
        <f t="shared" si="0"/>
        <v>0</v>
      </c>
    </row>
    <row r="37" spans="1:11">
      <c r="A37" s="46"/>
      <c r="B37" s="27">
        <v>42</v>
      </c>
      <c r="C37" s="27" t="s">
        <v>18</v>
      </c>
      <c r="D37" s="143"/>
      <c r="E37" s="48">
        <v>0</v>
      </c>
      <c r="F37" s="143">
        <v>0</v>
      </c>
      <c r="G37" s="65"/>
      <c r="H37" s="39">
        <f t="shared" si="2"/>
        <v>0</v>
      </c>
      <c r="I37" s="68">
        <f t="shared" si="0"/>
        <v>0</v>
      </c>
    </row>
    <row r="38" spans="1:11" ht="21.75" customHeight="1">
      <c r="A38" s="200"/>
      <c r="B38" s="199">
        <v>99</v>
      </c>
      <c r="C38" s="199" t="s">
        <v>197</v>
      </c>
      <c r="D38" s="205">
        <f>SUM(D39:D41)</f>
        <v>34360</v>
      </c>
      <c r="E38" s="206">
        <f>SUM(E39:E41)</f>
        <v>18947</v>
      </c>
      <c r="F38" s="205">
        <f>SUM(F39:F41)</f>
        <v>18947</v>
      </c>
      <c r="G38" s="207">
        <f ca="1">SUM(G40:G49)</f>
        <v>30157.55</v>
      </c>
      <c r="H38" s="204">
        <f t="shared" ref="H38:H41" si="6">IFERROR(F38/D38,)</f>
        <v>0.5514260768335274</v>
      </c>
      <c r="I38" s="204">
        <f t="shared" ref="I38:I41" si="7">IFERROR(F38/E38,)</f>
        <v>1</v>
      </c>
    </row>
    <row r="39" spans="1:11">
      <c r="A39" s="223"/>
      <c r="B39" s="228">
        <v>31</v>
      </c>
      <c r="C39" s="228" t="s">
        <v>117</v>
      </c>
      <c r="D39" s="229">
        <v>1229</v>
      </c>
      <c r="E39" s="225"/>
      <c r="F39" s="224"/>
      <c r="G39" s="226"/>
      <c r="H39" s="227"/>
      <c r="I39" s="227"/>
    </row>
    <row r="40" spans="1:11">
      <c r="A40" s="46"/>
      <c r="B40" s="27">
        <v>32</v>
      </c>
      <c r="C40" s="27" t="s">
        <v>186</v>
      </c>
      <c r="D40" s="143">
        <v>6610</v>
      </c>
      <c r="E40" s="48">
        <v>18947</v>
      </c>
      <c r="F40" s="143">
        <v>18947</v>
      </c>
      <c r="G40" s="65">
        <f>17975.51+5078.25</f>
        <v>23053.759999999998</v>
      </c>
      <c r="H40" s="39">
        <f t="shared" si="6"/>
        <v>2.8664145234493192</v>
      </c>
      <c r="I40" s="68">
        <f t="shared" si="7"/>
        <v>1</v>
      </c>
    </row>
    <row r="41" spans="1:11">
      <c r="A41" s="46"/>
      <c r="B41" s="27">
        <v>42</v>
      </c>
      <c r="C41" s="27" t="s">
        <v>18</v>
      </c>
      <c r="D41" s="143">
        <v>26521</v>
      </c>
      <c r="E41" s="48"/>
      <c r="F41" s="143"/>
      <c r="G41" s="65">
        <f>238.01+1215.78+5650</f>
        <v>7103.79</v>
      </c>
      <c r="H41" s="39">
        <f t="shared" si="6"/>
        <v>0</v>
      </c>
      <c r="I41" s="68">
        <f t="shared" si="7"/>
        <v>0</v>
      </c>
    </row>
    <row r="42" spans="1:11" ht="17.25" customHeight="1">
      <c r="A42" s="200"/>
      <c r="B42" s="233">
        <v>12</v>
      </c>
      <c r="C42" s="233" t="s">
        <v>225</v>
      </c>
      <c r="D42" s="239">
        <f>SUM(D43:D45)</f>
        <v>19169</v>
      </c>
      <c r="E42" s="240">
        <f>SUM(E43:E45)</f>
        <v>60242</v>
      </c>
      <c r="F42" s="239">
        <f>SUM(F43:F45)</f>
        <v>58298</v>
      </c>
      <c r="G42" s="231"/>
      <c r="H42" s="204">
        <f t="shared" si="2"/>
        <v>3.041264541707966</v>
      </c>
      <c r="I42" s="232">
        <f t="shared" si="0"/>
        <v>0.96773015504133331</v>
      </c>
    </row>
    <row r="43" spans="1:11" ht="12.75" customHeight="1">
      <c r="A43" s="223"/>
      <c r="B43" s="238">
        <v>31</v>
      </c>
      <c r="C43" s="238" t="s">
        <v>117</v>
      </c>
      <c r="D43" s="234">
        <v>15682</v>
      </c>
      <c r="E43" s="235">
        <v>8450</v>
      </c>
      <c r="F43" s="234">
        <v>7919</v>
      </c>
      <c r="G43" s="236"/>
      <c r="H43" s="227"/>
      <c r="I43" s="237"/>
    </row>
    <row r="44" spans="1:11" ht="12.75" customHeight="1">
      <c r="A44" s="223"/>
      <c r="B44" s="238">
        <v>32</v>
      </c>
      <c r="C44" s="238" t="s">
        <v>186</v>
      </c>
      <c r="D44" s="234">
        <v>3487</v>
      </c>
      <c r="E44" s="235">
        <v>51792</v>
      </c>
      <c r="F44" s="234">
        <v>50379</v>
      </c>
      <c r="G44" s="236"/>
      <c r="H44" s="227"/>
      <c r="I44" s="237"/>
    </row>
    <row r="45" spans="1:11" ht="12.75" customHeight="1">
      <c r="A45" s="223"/>
      <c r="B45" s="238">
        <v>42</v>
      </c>
      <c r="C45" s="27" t="s">
        <v>18</v>
      </c>
      <c r="D45" s="234"/>
      <c r="E45" s="235"/>
      <c r="F45" s="234"/>
      <c r="G45" s="236"/>
      <c r="H45" s="227"/>
      <c r="I45" s="237"/>
    </row>
    <row r="46" spans="1:11" s="50" customFormat="1" ht="24.95" customHeight="1">
      <c r="A46" s="183"/>
      <c r="B46" s="43">
        <v>99</v>
      </c>
      <c r="C46" s="184" t="s">
        <v>108</v>
      </c>
      <c r="D46" s="186">
        <v>0</v>
      </c>
      <c r="E46" s="185">
        <f>SUM(E47:E48)</f>
        <v>18947</v>
      </c>
      <c r="F46" s="186">
        <f>SUM(F4-F18)</f>
        <v>-78979</v>
      </c>
      <c r="G46" s="187" t="e">
        <f ca="1">SUM(G4-G18)</f>
        <v>#REF!</v>
      </c>
      <c r="H46" s="188">
        <f t="shared" si="2"/>
        <v>0</v>
      </c>
      <c r="I46" s="188">
        <f t="shared" si="0"/>
        <v>-4.1684171636670717</v>
      </c>
    </row>
    <row r="47" spans="1:11" s="50" customFormat="1" ht="24.95" customHeight="1">
      <c r="A47" s="183"/>
      <c r="B47" s="183"/>
      <c r="C47" s="183" t="s">
        <v>109</v>
      </c>
      <c r="D47" s="189">
        <v>0</v>
      </c>
      <c r="E47" s="190">
        <v>18947</v>
      </c>
      <c r="F47" s="189">
        <v>18947</v>
      </c>
      <c r="G47" s="191">
        <v>-9953.7199999999993</v>
      </c>
      <c r="H47" s="68">
        <f t="shared" si="2"/>
        <v>0</v>
      </c>
      <c r="I47" s="68">
        <f t="shared" si="0"/>
        <v>1</v>
      </c>
    </row>
    <row r="48" spans="1:11" s="50" customFormat="1" ht="24.95" customHeight="1">
      <c r="A48" s="183"/>
      <c r="B48" s="183"/>
      <c r="C48" s="183" t="s">
        <v>110</v>
      </c>
      <c r="D48" s="189">
        <v>0</v>
      </c>
      <c r="E48" s="190">
        <v>0</v>
      </c>
      <c r="F48" s="189">
        <f>F46+F47</f>
        <v>-60032</v>
      </c>
      <c r="G48" s="191" t="e">
        <f ca="1">SUM(G46:G47)</f>
        <v>#REF!</v>
      </c>
      <c r="H48" s="68">
        <f t="shared" si="2"/>
        <v>0</v>
      </c>
      <c r="I48" s="68">
        <f t="shared" si="0"/>
        <v>0</v>
      </c>
    </row>
    <row r="49" spans="8:9" ht="24.95" customHeight="1">
      <c r="H49" s="60"/>
      <c r="I49" s="60"/>
    </row>
    <row r="50" spans="8:9" ht="24.95" customHeight="1"/>
    <row r="51" spans="8:9" ht="24.95" customHeight="1"/>
    <row r="52" spans="8:9" ht="24.95" customHeight="1"/>
    <row r="53" spans="8:9" ht="24.95" customHeight="1"/>
    <row r="54" spans="8:9" ht="24.95" customHeight="1"/>
    <row r="55" spans="8:9" ht="24.95" customHeight="1"/>
    <row r="56" spans="8:9" ht="24.95" customHeight="1"/>
    <row r="57" spans="8:9" ht="24.95" customHeight="1"/>
    <row r="58" spans="8:9" ht="24.95" customHeight="1"/>
    <row r="59" spans="8:9" ht="24.95" customHeight="1"/>
    <row r="60" spans="8:9" ht="24.95" customHeight="1"/>
    <row r="61" spans="8:9" ht="24.95" customHeight="1"/>
    <row r="62" spans="8:9" ht="24.95" customHeight="1"/>
    <row r="63" spans="8:9" ht="24.95" customHeight="1"/>
    <row r="64" spans="8:9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</sheetData>
  <mergeCells count="1">
    <mergeCell ref="A1:I1"/>
  </mergeCells>
  <printOptions horizontalCentered="1"/>
  <pageMargins left="0.19685039370078741" right="0.19685039370078741" top="0.78740157480314965" bottom="0.39370078740157483" header="0.11811023622047245" footer="0.19685039370078741"/>
  <pageSetup paperSize="9" scale="75" orientation="landscape" r:id="rId1"/>
  <headerFooter>
    <oddHeader>&amp;F</oddHeader>
    <oddFooter>&amp;A</oddFooter>
  </headerFooter>
  <rowBreaks count="1" manualBreakCount="1">
    <brk id="1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71F8-A825-4613-BD7D-CB9CB4054BE2}">
  <sheetPr>
    <pageSetUpPr fitToPage="1"/>
  </sheetPr>
  <dimension ref="B1:G12"/>
  <sheetViews>
    <sheetView workbookViewId="0">
      <selection activeCell="F13" sqref="F13"/>
    </sheetView>
  </sheetViews>
  <sheetFormatPr defaultRowHeight="15"/>
  <cols>
    <col min="1" max="1" width="9.140625" style="82"/>
    <col min="2" max="2" width="37.7109375" style="82" customWidth="1"/>
    <col min="3" max="5" width="25.28515625" style="82" customWidth="1"/>
    <col min="6" max="7" width="15.7109375" style="82" customWidth="1"/>
    <col min="8" max="16384" width="9.140625" style="82"/>
  </cols>
  <sheetData>
    <row r="1" spans="2:7" ht="18">
      <c r="B1" s="80"/>
      <c r="C1" s="80"/>
      <c r="D1" s="80"/>
      <c r="E1" s="81"/>
      <c r="F1" s="81"/>
      <c r="G1" s="81"/>
    </row>
    <row r="2" spans="2:7" ht="15.75" customHeight="1">
      <c r="B2" s="267" t="s">
        <v>129</v>
      </c>
      <c r="C2" s="267"/>
      <c r="D2" s="267"/>
      <c r="E2" s="267"/>
      <c r="F2" s="267"/>
      <c r="G2" s="267"/>
    </row>
    <row r="3" spans="2:7" ht="18">
      <c r="B3" s="83"/>
      <c r="C3" s="83"/>
      <c r="D3" s="83"/>
      <c r="E3" s="84"/>
      <c r="F3" s="84"/>
      <c r="G3" s="84"/>
    </row>
    <row r="4" spans="2:7" ht="25.5">
      <c r="B4" s="174" t="s">
        <v>130</v>
      </c>
      <c r="C4" s="174" t="s">
        <v>200</v>
      </c>
      <c r="D4" s="174" t="s">
        <v>216</v>
      </c>
      <c r="E4" s="174" t="s">
        <v>217</v>
      </c>
      <c r="F4" s="174" t="s">
        <v>23</v>
      </c>
      <c r="G4" s="174" t="s">
        <v>133</v>
      </c>
    </row>
    <row r="5" spans="2:7">
      <c r="B5" s="175">
        <v>1</v>
      </c>
      <c r="C5" s="175">
        <v>2</v>
      </c>
      <c r="D5" s="175">
        <v>3</v>
      </c>
      <c r="E5" s="175">
        <v>4</v>
      </c>
      <c r="F5" s="175" t="s">
        <v>195</v>
      </c>
      <c r="G5" s="175" t="s">
        <v>194</v>
      </c>
    </row>
    <row r="6" spans="2:7" ht="20.100000000000001" customHeight="1">
      <c r="B6" s="181" t="s">
        <v>135</v>
      </c>
      <c r="C6" s="176">
        <v>829994</v>
      </c>
      <c r="D6" s="219">
        <v>1206042</v>
      </c>
      <c r="E6" s="178">
        <v>1107857</v>
      </c>
      <c r="F6" s="179">
        <f>IFERROR(E6/C6,)</f>
        <v>1.3347771188707389</v>
      </c>
      <c r="G6" s="179">
        <f>IFERROR(E6/D6,)</f>
        <v>0.91858907069571372</v>
      </c>
    </row>
    <row r="7" spans="2:7" ht="20.100000000000001" customHeight="1">
      <c r="B7" s="181" t="s">
        <v>183</v>
      </c>
      <c r="C7" s="176">
        <v>829994</v>
      </c>
      <c r="D7" s="219">
        <v>1206042</v>
      </c>
      <c r="E7" s="178">
        <v>1107857</v>
      </c>
      <c r="F7" s="179">
        <f>IFERROR(E7/C7,)</f>
        <v>1.3347771188707389</v>
      </c>
      <c r="G7" s="179">
        <f t="shared" ref="G7:G8" si="0">IFERROR(E7/D7,)</f>
        <v>0.91858907069571372</v>
      </c>
    </row>
    <row r="8" spans="2:7" ht="20.100000000000001" customHeight="1">
      <c r="B8" s="182" t="s">
        <v>182</v>
      </c>
      <c r="C8" s="177">
        <v>829994</v>
      </c>
      <c r="D8" s="219">
        <v>1206042</v>
      </c>
      <c r="E8" s="180">
        <v>1107857</v>
      </c>
      <c r="F8" s="179">
        <f>IFERROR(E8/C8,)</f>
        <v>1.3347771188707389</v>
      </c>
      <c r="G8" s="179">
        <f t="shared" si="0"/>
        <v>0.91858907069571372</v>
      </c>
    </row>
    <row r="10" spans="2:7">
      <c r="B10" s="93"/>
      <c r="C10" s="93"/>
      <c r="D10" s="93"/>
      <c r="E10" s="93"/>
      <c r="F10" s="93"/>
      <c r="G10" s="93"/>
    </row>
    <row r="11" spans="2:7">
      <c r="B11" s="93"/>
      <c r="C11" s="93"/>
      <c r="D11" s="93"/>
      <c r="E11" s="93"/>
      <c r="F11" s="93"/>
      <c r="G11" s="93"/>
    </row>
    <row r="12" spans="2:7">
      <c r="B12" s="93"/>
      <c r="C12" s="93"/>
      <c r="D12" s="93"/>
      <c r="E12" s="93"/>
      <c r="F12" s="93"/>
      <c r="G12" s="93"/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3:D9"/>
  <sheetViews>
    <sheetView workbookViewId="0"/>
  </sheetViews>
  <sheetFormatPr defaultRowHeight="15"/>
  <cols>
    <col min="1" max="1" width="9.140625" style="10"/>
    <col min="2" max="2" width="35.5703125" style="10" bestFit="1" customWidth="1"/>
    <col min="3" max="4" width="10.140625" style="11" bestFit="1" customWidth="1"/>
    <col min="5" max="16384" width="9.140625" style="10"/>
  </cols>
  <sheetData>
    <row r="3" spans="2:4">
      <c r="B3" s="10" t="s">
        <v>9</v>
      </c>
      <c r="C3" s="11">
        <v>25000</v>
      </c>
      <c r="D3" s="11">
        <f>+C3/1.05</f>
        <v>23809.523809523809</v>
      </c>
    </row>
    <row r="4" spans="2:4">
      <c r="B4" s="10" t="s">
        <v>10</v>
      </c>
      <c r="C4" s="11">
        <v>70000</v>
      </c>
      <c r="D4" s="11">
        <f>+C4/1.13</f>
        <v>61946.902654867263</v>
      </c>
    </row>
    <row r="5" spans="2:4">
      <c r="B5" s="10" t="s">
        <v>11</v>
      </c>
      <c r="C5" s="11">
        <v>25000</v>
      </c>
      <c r="D5" s="11">
        <f>+C5/1.05</f>
        <v>23809.523809523809</v>
      </c>
    </row>
    <row r="6" spans="2:4">
      <c r="B6" s="10" t="s">
        <v>12</v>
      </c>
      <c r="C6" s="11">
        <v>129000</v>
      </c>
      <c r="D6" s="11">
        <f>+C6/1.25</f>
        <v>103200</v>
      </c>
    </row>
    <row r="7" spans="2:4">
      <c r="B7" s="10" t="s">
        <v>13</v>
      </c>
      <c r="C7" s="11">
        <v>50000</v>
      </c>
      <c r="D7" s="11">
        <f>+C7/1.25</f>
        <v>40000</v>
      </c>
    </row>
    <row r="8" spans="2:4">
      <c r="B8" s="10" t="s">
        <v>14</v>
      </c>
      <c r="C8" s="11">
        <v>170000</v>
      </c>
      <c r="D8" s="11">
        <f>+C8/1.13</f>
        <v>150442.47787610622</v>
      </c>
    </row>
    <row r="9" spans="2:4">
      <c r="B9" s="10" t="s">
        <v>15</v>
      </c>
      <c r="C9" s="11">
        <v>38000</v>
      </c>
      <c r="D9" s="11">
        <f>+C9/1.13</f>
        <v>33628.318584070803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0358-A3BA-45D2-99C1-DD2DF5032EDE}">
  <sheetPr>
    <pageSetUpPr fitToPage="1"/>
  </sheetPr>
  <dimension ref="B1:L22"/>
  <sheetViews>
    <sheetView workbookViewId="0">
      <selection activeCell="I32" sqref="I32"/>
    </sheetView>
  </sheetViews>
  <sheetFormatPr defaultRowHeight="15"/>
  <cols>
    <col min="1" max="1" width="9.140625" style="82"/>
    <col min="2" max="2" width="7.42578125" style="82" bestFit="1" customWidth="1"/>
    <col min="3" max="3" width="8.42578125" style="82" bestFit="1" customWidth="1"/>
    <col min="4" max="4" width="8.42578125" style="82" customWidth="1"/>
    <col min="5" max="5" width="5.42578125" style="82" bestFit="1" customWidth="1"/>
    <col min="6" max="10" width="25.28515625" style="82" customWidth="1"/>
    <col min="11" max="12" width="15.7109375" style="82" customWidth="1"/>
    <col min="13" max="16384" width="9.140625" style="82"/>
  </cols>
  <sheetData>
    <row r="1" spans="2:12" ht="18" customHeight="1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2:12" ht="15.75" customHeight="1">
      <c r="B2" s="267" t="s">
        <v>21</v>
      </c>
      <c r="C2" s="267"/>
      <c r="D2" s="267"/>
      <c r="E2" s="267"/>
      <c r="F2" s="267"/>
      <c r="G2" s="267"/>
      <c r="H2" s="267"/>
      <c r="I2" s="267"/>
      <c r="J2" s="267"/>
      <c r="K2" s="267"/>
      <c r="L2" s="267"/>
    </row>
    <row r="3" spans="2:12" ht="18">
      <c r="B3" s="83"/>
      <c r="C3" s="83"/>
      <c r="D3" s="83"/>
      <c r="E3" s="83"/>
      <c r="F3" s="83"/>
      <c r="G3" s="83"/>
      <c r="H3" s="83"/>
      <c r="I3" s="83"/>
      <c r="J3" s="84"/>
      <c r="K3" s="84"/>
      <c r="L3" s="84"/>
    </row>
    <row r="4" spans="2:12" ht="18" customHeight="1">
      <c r="B4" s="267" t="s">
        <v>137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</row>
    <row r="5" spans="2:12" ht="15.75" customHeight="1">
      <c r="B5" s="267" t="s">
        <v>138</v>
      </c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2:12" ht="18">
      <c r="B6" s="83"/>
      <c r="C6" s="83"/>
      <c r="D6" s="83"/>
      <c r="E6" s="83"/>
      <c r="F6" s="83"/>
      <c r="G6" s="83"/>
      <c r="H6" s="83"/>
      <c r="I6" s="83"/>
      <c r="J6" s="84"/>
      <c r="K6" s="84"/>
      <c r="L6" s="84"/>
    </row>
    <row r="7" spans="2:12" ht="25.5" customHeight="1">
      <c r="B7" s="301" t="s">
        <v>130</v>
      </c>
      <c r="C7" s="302"/>
      <c r="D7" s="302"/>
      <c r="E7" s="302"/>
      <c r="F7" s="303"/>
      <c r="G7" s="94" t="s">
        <v>139</v>
      </c>
      <c r="H7" s="94" t="s">
        <v>131</v>
      </c>
      <c r="I7" s="94" t="s">
        <v>132</v>
      </c>
      <c r="J7" s="94" t="s">
        <v>140</v>
      </c>
      <c r="K7" s="94" t="s">
        <v>23</v>
      </c>
      <c r="L7" s="94" t="s">
        <v>133</v>
      </c>
    </row>
    <row r="8" spans="2:12">
      <c r="B8" s="301">
        <v>1</v>
      </c>
      <c r="C8" s="302"/>
      <c r="D8" s="302"/>
      <c r="E8" s="302"/>
      <c r="F8" s="303"/>
      <c r="G8" s="95">
        <v>2</v>
      </c>
      <c r="H8" s="95">
        <v>3</v>
      </c>
      <c r="I8" s="95">
        <v>4</v>
      </c>
      <c r="J8" s="95">
        <v>5</v>
      </c>
      <c r="K8" s="95" t="s">
        <v>93</v>
      </c>
      <c r="L8" s="95" t="s">
        <v>134</v>
      </c>
    </row>
    <row r="9" spans="2:12" ht="25.5">
      <c r="B9" s="86">
        <v>8</v>
      </c>
      <c r="C9" s="86"/>
      <c r="D9" s="86"/>
      <c r="E9" s="86"/>
      <c r="F9" s="86" t="s">
        <v>141</v>
      </c>
      <c r="G9" s="87"/>
      <c r="H9" s="87"/>
      <c r="I9" s="87"/>
      <c r="J9" s="88"/>
      <c r="K9" s="88"/>
      <c r="L9" s="88"/>
    </row>
    <row r="10" spans="2:12">
      <c r="B10" s="86"/>
      <c r="C10" s="92">
        <v>84</v>
      </c>
      <c r="D10" s="92"/>
      <c r="E10" s="92"/>
      <c r="F10" s="92" t="s">
        <v>142</v>
      </c>
      <c r="G10" s="87"/>
      <c r="H10" s="87"/>
      <c r="I10" s="87"/>
      <c r="J10" s="88"/>
      <c r="K10" s="88"/>
      <c r="L10" s="88"/>
    </row>
    <row r="11" spans="2:12" ht="51">
      <c r="B11" s="96"/>
      <c r="C11" s="96"/>
      <c r="D11" s="96">
        <v>841</v>
      </c>
      <c r="E11" s="96"/>
      <c r="F11" s="97" t="s">
        <v>143</v>
      </c>
      <c r="G11" s="87"/>
      <c r="H11" s="87"/>
      <c r="I11" s="87"/>
      <c r="J11" s="88"/>
      <c r="K11" s="88"/>
      <c r="L11" s="88"/>
    </row>
    <row r="12" spans="2:12" ht="25.5">
      <c r="B12" s="96"/>
      <c r="C12" s="96"/>
      <c r="D12" s="96"/>
      <c r="E12" s="96">
        <v>8413</v>
      </c>
      <c r="F12" s="97" t="s">
        <v>144</v>
      </c>
      <c r="G12" s="87"/>
      <c r="H12" s="87"/>
      <c r="I12" s="87"/>
      <c r="J12" s="88"/>
      <c r="K12" s="88"/>
      <c r="L12" s="88"/>
    </row>
    <row r="13" spans="2:12">
      <c r="B13" s="96"/>
      <c r="C13" s="96"/>
      <c r="D13" s="96"/>
      <c r="E13" s="98" t="s">
        <v>145</v>
      </c>
      <c r="F13" s="89"/>
      <c r="G13" s="87"/>
      <c r="H13" s="87"/>
      <c r="I13" s="87"/>
      <c r="J13" s="88"/>
      <c r="K13" s="88"/>
      <c r="L13" s="88"/>
    </row>
    <row r="14" spans="2:12" ht="25.5">
      <c r="B14" s="99">
        <v>5</v>
      </c>
      <c r="C14" s="99"/>
      <c r="D14" s="99"/>
      <c r="E14" s="99"/>
      <c r="F14" s="100" t="s">
        <v>146</v>
      </c>
      <c r="G14" s="87"/>
      <c r="H14" s="87"/>
      <c r="I14" s="87"/>
      <c r="J14" s="88"/>
      <c r="K14" s="88"/>
      <c r="L14" s="88"/>
    </row>
    <row r="15" spans="2:12" ht="25.5">
      <c r="B15" s="92"/>
      <c r="C15" s="92">
        <v>54</v>
      </c>
      <c r="D15" s="92"/>
      <c r="E15" s="92"/>
      <c r="F15" s="101" t="s">
        <v>147</v>
      </c>
      <c r="G15" s="87"/>
      <c r="H15" s="87"/>
      <c r="I15" s="91"/>
      <c r="J15" s="88"/>
      <c r="K15" s="88"/>
      <c r="L15" s="88"/>
    </row>
    <row r="16" spans="2:12" ht="63.75">
      <c r="B16" s="92"/>
      <c r="C16" s="92"/>
      <c r="D16" s="92">
        <v>541</v>
      </c>
      <c r="E16" s="97"/>
      <c r="F16" s="97" t="s">
        <v>148</v>
      </c>
      <c r="G16" s="87"/>
      <c r="H16" s="87"/>
      <c r="I16" s="91"/>
      <c r="J16" s="88"/>
      <c r="K16" s="88"/>
      <c r="L16" s="88"/>
    </row>
    <row r="17" spans="2:12" ht="38.25">
      <c r="B17" s="92"/>
      <c r="C17" s="92"/>
      <c r="D17" s="92"/>
      <c r="E17" s="97">
        <v>5413</v>
      </c>
      <c r="F17" s="97" t="s">
        <v>149</v>
      </c>
      <c r="G17" s="87"/>
      <c r="H17" s="87"/>
      <c r="I17" s="91"/>
      <c r="J17" s="88"/>
      <c r="K17" s="88"/>
      <c r="L17" s="88"/>
    </row>
    <row r="18" spans="2:12">
      <c r="B18" s="90"/>
      <c r="C18" s="99"/>
      <c r="D18" s="99"/>
      <c r="E18" s="99"/>
      <c r="F18" s="100" t="s">
        <v>145</v>
      </c>
      <c r="G18" s="87"/>
      <c r="H18" s="87"/>
      <c r="I18" s="87"/>
      <c r="J18" s="88"/>
      <c r="K18" s="88"/>
      <c r="L18" s="88"/>
    </row>
    <row r="20" spans="2:12"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</row>
    <row r="21" spans="2:12"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</row>
    <row r="22" spans="2:12"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</row>
  </sheetData>
  <mergeCells count="5">
    <mergeCell ref="B2:L2"/>
    <mergeCell ref="B4:L4"/>
    <mergeCell ref="B5:L5"/>
    <mergeCell ref="B7:F7"/>
    <mergeCell ref="B8:F8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3558-6A3F-4583-9868-F35A44AE3234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EDA8-7140-4652-B0B5-D86D1500E57C}">
  <sheetPr>
    <pageSetUpPr fitToPage="1"/>
  </sheetPr>
  <dimension ref="B1:H26"/>
  <sheetViews>
    <sheetView workbookViewId="0">
      <selection activeCell="D12" sqref="D12"/>
    </sheetView>
  </sheetViews>
  <sheetFormatPr defaultRowHeight="15"/>
  <cols>
    <col min="1" max="1" width="9.140625" style="125"/>
    <col min="2" max="2" width="37.7109375" style="125" customWidth="1"/>
    <col min="3" max="6" width="25.28515625" style="125" customWidth="1"/>
    <col min="7" max="8" width="15.7109375" style="125" customWidth="1"/>
    <col min="9" max="16384" width="9.140625" style="125"/>
  </cols>
  <sheetData>
    <row r="1" spans="2:8" ht="18">
      <c r="B1" s="124"/>
      <c r="C1" s="124"/>
      <c r="D1" s="124"/>
      <c r="E1" s="124"/>
      <c r="F1" s="126"/>
      <c r="G1" s="126"/>
      <c r="H1" s="126"/>
    </row>
    <row r="2" spans="2:8" ht="15.75" customHeight="1">
      <c r="B2" s="304" t="s">
        <v>171</v>
      </c>
      <c r="C2" s="304"/>
      <c r="D2" s="304"/>
      <c r="E2" s="304"/>
      <c r="F2" s="304"/>
      <c r="G2" s="304"/>
      <c r="H2" s="304"/>
    </row>
    <row r="3" spans="2:8" ht="18">
      <c r="B3" s="124"/>
      <c r="C3" s="124"/>
      <c r="D3" s="124"/>
      <c r="E3" s="124"/>
      <c r="F3" s="126"/>
      <c r="G3" s="126"/>
      <c r="H3" s="126"/>
    </row>
    <row r="4" spans="2:8" ht="25.5">
      <c r="B4" s="127" t="s">
        <v>130</v>
      </c>
      <c r="C4" s="127" t="s">
        <v>218</v>
      </c>
      <c r="D4" s="127" t="s">
        <v>202</v>
      </c>
      <c r="E4" s="127" t="s">
        <v>219</v>
      </c>
      <c r="F4" s="127" t="s">
        <v>220</v>
      </c>
      <c r="G4" s="127" t="s">
        <v>23</v>
      </c>
      <c r="H4" s="127" t="s">
        <v>133</v>
      </c>
    </row>
    <row r="5" spans="2:8">
      <c r="B5" s="127">
        <v>1</v>
      </c>
      <c r="C5" s="127">
        <v>2</v>
      </c>
      <c r="D5" s="127">
        <v>3</v>
      </c>
      <c r="E5" s="127">
        <v>4</v>
      </c>
      <c r="F5" s="127">
        <v>5</v>
      </c>
      <c r="G5" s="127" t="s">
        <v>93</v>
      </c>
      <c r="H5" s="127" t="s">
        <v>134</v>
      </c>
    </row>
    <row r="6" spans="2:8">
      <c r="B6" s="128" t="s">
        <v>172</v>
      </c>
      <c r="C6" s="129"/>
      <c r="D6" s="129"/>
      <c r="E6" s="132"/>
      <c r="F6" s="130"/>
      <c r="G6" s="130"/>
      <c r="H6" s="130"/>
    </row>
    <row r="7" spans="2:8">
      <c r="B7" s="128" t="s">
        <v>173</v>
      </c>
      <c r="C7" s="129"/>
      <c r="D7" s="129"/>
      <c r="E7" s="129"/>
      <c r="F7" s="130"/>
      <c r="G7" s="130"/>
      <c r="H7" s="130"/>
    </row>
    <row r="8" spans="2:8">
      <c r="B8" s="134" t="s">
        <v>122</v>
      </c>
      <c r="C8" s="129"/>
      <c r="D8" s="129"/>
      <c r="E8" s="129"/>
      <c r="F8" s="130"/>
      <c r="G8" s="130"/>
      <c r="H8" s="130"/>
    </row>
    <row r="9" spans="2:8">
      <c r="B9" s="135" t="s">
        <v>174</v>
      </c>
      <c r="C9" s="129"/>
      <c r="D9" s="129"/>
      <c r="E9" s="129"/>
      <c r="F9" s="130"/>
      <c r="G9" s="130"/>
      <c r="H9" s="130"/>
    </row>
    <row r="10" spans="2:8">
      <c r="B10" s="135" t="s">
        <v>145</v>
      </c>
      <c r="C10" s="129"/>
      <c r="D10" s="129"/>
      <c r="E10" s="129"/>
      <c r="F10" s="130"/>
      <c r="G10" s="130"/>
      <c r="H10" s="130"/>
    </row>
    <row r="11" spans="2:8">
      <c r="B11" s="128" t="s">
        <v>175</v>
      </c>
      <c r="C11" s="129"/>
      <c r="D11" s="129"/>
      <c r="E11" s="132"/>
      <c r="F11" s="130"/>
      <c r="G11" s="130"/>
      <c r="H11" s="130"/>
    </row>
    <row r="12" spans="2:8">
      <c r="B12" s="136" t="s">
        <v>176</v>
      </c>
      <c r="C12" s="129"/>
      <c r="D12" s="129"/>
      <c r="E12" s="132"/>
      <c r="F12" s="130"/>
      <c r="G12" s="130"/>
      <c r="H12" s="130"/>
    </row>
    <row r="13" spans="2:8">
      <c r="B13" s="128" t="s">
        <v>177</v>
      </c>
      <c r="C13" s="129"/>
      <c r="D13" s="129"/>
      <c r="E13" s="132"/>
      <c r="F13" s="130"/>
      <c r="G13" s="130"/>
      <c r="H13" s="130"/>
    </row>
    <row r="14" spans="2:8">
      <c r="B14" s="136" t="s">
        <v>178</v>
      </c>
      <c r="C14" s="129"/>
      <c r="D14" s="129"/>
      <c r="E14" s="132"/>
      <c r="F14" s="130"/>
      <c r="G14" s="130"/>
      <c r="H14" s="130"/>
    </row>
    <row r="15" spans="2:8">
      <c r="B15" s="131" t="s">
        <v>136</v>
      </c>
      <c r="C15" s="129"/>
      <c r="D15" s="129"/>
      <c r="E15" s="132"/>
      <c r="F15" s="130"/>
      <c r="G15" s="130"/>
      <c r="H15" s="130"/>
    </row>
    <row r="16" spans="2:8">
      <c r="B16" s="136"/>
      <c r="C16" s="129"/>
      <c r="D16" s="129"/>
      <c r="E16" s="132"/>
      <c r="F16" s="130"/>
      <c r="G16" s="130"/>
      <c r="H16" s="130"/>
    </row>
    <row r="17" spans="2:8" ht="15.75" customHeight="1">
      <c r="B17" s="128" t="s">
        <v>179</v>
      </c>
      <c r="C17" s="129"/>
      <c r="D17" s="129"/>
      <c r="E17" s="132"/>
      <c r="F17" s="130"/>
      <c r="G17" s="130"/>
      <c r="H17" s="130"/>
    </row>
    <row r="18" spans="2:8" ht="15.75" customHeight="1">
      <c r="B18" s="128" t="s">
        <v>173</v>
      </c>
      <c r="C18" s="129"/>
      <c r="D18" s="129"/>
      <c r="E18" s="129"/>
      <c r="F18" s="130"/>
      <c r="G18" s="130"/>
      <c r="H18" s="130"/>
    </row>
    <row r="19" spans="2:8">
      <c r="B19" s="134" t="s">
        <v>122</v>
      </c>
      <c r="C19" s="129"/>
      <c r="D19" s="129"/>
      <c r="E19" s="129"/>
      <c r="F19" s="130"/>
      <c r="G19" s="130"/>
      <c r="H19" s="130"/>
    </row>
    <row r="20" spans="2:8">
      <c r="B20" s="135" t="s">
        <v>174</v>
      </c>
      <c r="C20" s="129"/>
      <c r="D20" s="129"/>
      <c r="E20" s="129"/>
      <c r="F20" s="130"/>
      <c r="G20" s="130"/>
      <c r="H20" s="130"/>
    </row>
    <row r="21" spans="2:8">
      <c r="B21" s="135" t="s">
        <v>145</v>
      </c>
      <c r="C21" s="129"/>
      <c r="D21" s="129"/>
      <c r="E21" s="129"/>
      <c r="F21" s="130"/>
      <c r="G21" s="130"/>
      <c r="H21" s="130"/>
    </row>
    <row r="22" spans="2:8">
      <c r="B22" s="128" t="s">
        <v>175</v>
      </c>
      <c r="C22" s="129"/>
      <c r="D22" s="129"/>
      <c r="E22" s="132"/>
      <c r="F22" s="130"/>
      <c r="G22" s="130"/>
      <c r="H22" s="130"/>
    </row>
    <row r="23" spans="2:8">
      <c r="B23" s="136" t="s">
        <v>176</v>
      </c>
      <c r="C23" s="129"/>
      <c r="D23" s="129"/>
      <c r="E23" s="132"/>
      <c r="F23" s="130"/>
      <c r="G23" s="130"/>
      <c r="H23" s="130"/>
    </row>
    <row r="24" spans="2:8">
      <c r="B24" s="128" t="s">
        <v>177</v>
      </c>
      <c r="C24" s="129"/>
      <c r="D24" s="129"/>
      <c r="E24" s="132"/>
      <c r="F24" s="130"/>
      <c r="G24" s="130"/>
      <c r="H24" s="130"/>
    </row>
    <row r="25" spans="2:8">
      <c r="B25" s="136" t="s">
        <v>178</v>
      </c>
      <c r="C25" s="129"/>
      <c r="D25" s="129"/>
      <c r="E25" s="132"/>
      <c r="F25" s="130"/>
      <c r="G25" s="130"/>
      <c r="H25" s="130"/>
    </row>
    <row r="26" spans="2:8">
      <c r="B26" s="131" t="s">
        <v>136</v>
      </c>
      <c r="C26" s="129"/>
      <c r="D26" s="129"/>
      <c r="E26" s="132"/>
      <c r="F26" s="130"/>
      <c r="G26" s="130"/>
      <c r="H26" s="130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Naslovna</vt:lpstr>
      <vt:lpstr>SAŽETAK</vt:lpstr>
      <vt:lpstr>RAČUN PRIHODA I RASHODA</vt:lpstr>
      <vt:lpstr>IZVORI FINANCIRANJA</vt:lpstr>
      <vt:lpstr>FUNKCIJSKA KLASIFIKACIJA</vt:lpstr>
      <vt:lpstr>Sheet1</vt:lpstr>
      <vt:lpstr>Račun financiranja</vt:lpstr>
      <vt:lpstr>Sheet3</vt:lpstr>
      <vt:lpstr>Račun fin prema izvorima f</vt:lpstr>
      <vt:lpstr>Sheet2</vt:lpstr>
      <vt:lpstr>II. POSEBNI DIO - PROGRAMI</vt:lpstr>
      <vt:lpstr>'II. POSEBNI DIO - PROGRAMI'!Print_Area</vt:lpstr>
      <vt:lpstr>'IZVORI FINANCIRANJA'!Print_Area</vt:lpstr>
      <vt:lpstr>Naslovna!Print_Area</vt:lpstr>
      <vt:lpstr>SAŽETAK!Print_Area</vt:lpstr>
      <vt:lpstr>'II. POSEBNI DIO - PROGRAMI'!Print_Titles</vt:lpstr>
      <vt:lpstr>'IZVORI FINANCIRANJA'!Print_Titles</vt:lpstr>
      <vt:lpstr>'RAČUN PRIHODA I RASHODA'!Print_Titles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NIKSA</cp:lastModifiedBy>
  <cp:lastPrinted>2026-03-27T10:00:10Z</cp:lastPrinted>
  <dcterms:created xsi:type="dcterms:W3CDTF">2021-08-11T09:31:15Z</dcterms:created>
  <dcterms:modified xsi:type="dcterms:W3CDTF">2026-03-30T07:25:13Z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